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Nutzer\Downloads\"/>
    </mc:Choice>
  </mc:AlternateContent>
  <xr:revisionPtr revIDLastSave="0" documentId="13_ncr:1_{32A1C653-D907-4F1B-87F9-FFD532D9FC05}" xr6:coauthVersionLast="47" xr6:coauthVersionMax="47" xr10:uidLastSave="{00000000-0000-0000-0000-000000000000}"/>
  <bookViews>
    <workbookView xWindow="-108" yWindow="-108" windowWidth="23256" windowHeight="12456" tabRatio="609" xr2:uid="{50A83AB8-58C5-4423-9348-BC610DCE5FB1}"/>
  </bookViews>
  <sheets>
    <sheet name="Vergütu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 l="1"/>
  <c r="D37" i="1"/>
  <c r="H37" i="1"/>
  <c r="C37" i="1"/>
  <c r="H27" i="1"/>
  <c r="E19" i="1"/>
  <c r="D19" i="1"/>
  <c r="C19" i="1"/>
  <c r="F19" i="1"/>
  <c r="E36" i="1"/>
  <c r="D36" i="1"/>
  <c r="H36" i="1"/>
  <c r="H26" i="1"/>
  <c r="H46" i="1" s="1"/>
  <c r="C14" i="1"/>
  <c r="C13" i="1"/>
  <c r="H25" i="1"/>
  <c r="H24" i="1"/>
  <c r="H22" i="1"/>
  <c r="H21" i="1"/>
  <c r="F17" i="1"/>
  <c r="F16" i="1"/>
  <c r="F15" i="1"/>
  <c r="F14" i="1"/>
  <c r="F13" i="1"/>
  <c r="E17" i="1"/>
  <c r="E16" i="1"/>
  <c r="E15" i="1"/>
  <c r="E14" i="1"/>
  <c r="E13" i="1"/>
  <c r="D17" i="1"/>
  <c r="D16" i="1"/>
  <c r="D15" i="1"/>
  <c r="D14" i="1"/>
  <c r="D13" i="1"/>
  <c r="C17" i="1"/>
  <c r="C16" i="1"/>
  <c r="C15" i="1"/>
  <c r="H47" i="1" l="1"/>
  <c r="H35" i="1"/>
  <c r="H45" i="1" s="1"/>
  <c r="E34" i="1"/>
  <c r="E35" i="1" s="1"/>
  <c r="D35" i="1"/>
  <c r="C33" i="1"/>
  <c r="C35" i="1"/>
  <c r="C34" i="1"/>
  <c r="H34" i="1"/>
  <c r="H33" i="1"/>
  <c r="D34" i="1"/>
  <c r="H23" i="1"/>
  <c r="E33" i="1"/>
  <c r="D33" i="1"/>
  <c r="D32" i="1"/>
  <c r="H32" i="1" s="1"/>
  <c r="E32" i="1"/>
  <c r="H31" i="1"/>
  <c r="H44" i="1" l="1"/>
  <c r="H41" i="1"/>
  <c r="H43" i="1"/>
  <c r="H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Tobias</author>
  </authors>
  <commentList>
    <comment ref="F11" authorId="0" shapeId="0" xr:uid="{98ACCD50-E667-4685-AC75-B2FE02F8C4C0}">
      <text>
        <r>
          <rPr>
            <b/>
            <sz val="9"/>
            <color indexed="81"/>
            <rFont val="Segoe UI"/>
            <family val="2"/>
          </rPr>
          <t>SFV:</t>
        </r>
        <r>
          <rPr>
            <sz val="9"/>
            <color indexed="81"/>
            <rFont val="Segoe UI"/>
            <family val="2"/>
          </rPr>
          <t xml:space="preserve">
https://mein-pv-anwalt.de/bauliche-anlage/</t>
        </r>
      </text>
    </comment>
  </commentList>
</comments>
</file>

<file path=xl/sharedStrings.xml><?xml version="1.0" encoding="utf-8"?>
<sst xmlns="http://schemas.openxmlformats.org/spreadsheetml/2006/main" count="75" uniqueCount="44">
  <si>
    <t>Anlagengröße</t>
  </si>
  <si>
    <t>kWp</t>
  </si>
  <si>
    <t>Inbetriebnahme</t>
  </si>
  <si>
    <t>Sonstige Anlagen bis 100 kWp</t>
  </si>
  <si>
    <t>bis 10 kWp</t>
  </si>
  <si>
    <t>bis 40 kWp</t>
  </si>
  <si>
    <t>bis 100 kWp</t>
  </si>
  <si>
    <t>ab 01.01.2023</t>
  </si>
  <si>
    <t>Anlagen auf Gebäuden und Lärmschutzwänden</t>
  </si>
  <si>
    <t>ab 01.02.2024</t>
  </si>
  <si>
    <t>•	  Die Vergütung wird als Staffelvergütung anteilig zur Gesamtleistung der Anlage berechnet.                                              
•	  PV-Anlagen, die als Volleinspeiseanlagen betrieben werden, erhalten anteilig zur Vergütungsstaffel einen Bonus (siehe 2).                                                                                         
•	  Alle Anlagen über 100 kW unterliegen der Direktvermarktung. Als Vergütung wird eine Marktprämie gewährt, die sich aus dem Börsenpreis und dem anzulegenden Wert lt. EEG berechnet. Eine Berechnung wird hier nicht angeboten.</t>
  </si>
  <si>
    <t>(alle Berechnungen ohne Gewähr)</t>
  </si>
  <si>
    <t>•  Degressionsberechnung nach § 49 EEG 2023</t>
  </si>
  <si>
    <t>•  Anzulegende Werte nach § 48 EEG 2023</t>
  </si>
  <si>
    <t>Ct/kWh</t>
  </si>
  <si>
    <t>(2) Volleinspeisebonus - nur für Volleinspeiseanlagen</t>
  </si>
  <si>
    <t>(1) Vergütungssätze Cent/kWh - Feste Einspeisevergütung für alle PV-Anlagen bis 100 kWp</t>
  </si>
  <si>
    <t>•  Die Vermarktungsgebühr von 0,4 ct/kWh nach § 53 EEG 2023 wurde bei den Vergütungen bereits abgezogen.</t>
  </si>
  <si>
    <t>Gesamtvergütung mit Bonus - Inbetriebsetzung ab 01.02.24</t>
  </si>
  <si>
    <t>Gesamtvergütung mit Bonus - Inbetriebsetzung ab 01.08.24</t>
  </si>
  <si>
    <t>ab 01.08.2024</t>
  </si>
  <si>
    <t>Volleinspeisung - Inbetriebsetzung bis 31.1.24</t>
  </si>
  <si>
    <t>Inbetriebsetzung ab 01.02.24</t>
  </si>
  <si>
    <t>Inbetriebsetzung ab 01.08.24</t>
  </si>
  <si>
    <t>Bonus Volleinspeisung</t>
  </si>
  <si>
    <t>Infobox</t>
  </si>
  <si>
    <t>Berechnungstool für Anlagen bis 100 kWp</t>
  </si>
  <si>
    <t>ab 01.02.2025</t>
  </si>
  <si>
    <t>Inbetriebsetzung ab 01.02.25</t>
  </si>
  <si>
    <t>Gesamtvergütung mit Bonus - Inbetriebsetzung ab 01.02.25</t>
  </si>
  <si>
    <t>ab 01.08.2025</t>
  </si>
  <si>
    <t>Inbetriebsetzung ab 01.08.25</t>
  </si>
  <si>
    <t>Inbetriebsetzung bis 31.01.24</t>
  </si>
  <si>
    <t>Gesamtvergütung mit Bonus - Inbetriebsetzung ab 01.08.25</t>
  </si>
  <si>
    <t>Ergebnis Staffelvergütung für Volleinspeisung</t>
  </si>
  <si>
    <t>Ergebnis Staffelvergütung Eigenverbrauch</t>
  </si>
  <si>
    <t>Bitte im roten Feld die Größe der Anlage eingeben und Enter-Taste drücken</t>
  </si>
  <si>
    <t>nur bis ≤ 100 kWp</t>
  </si>
  <si>
    <t>ab 01.02.2026</t>
  </si>
  <si>
    <t>Inbetriebsetzung ab 01.02.26</t>
  </si>
  <si>
    <t>Gesamtvergütung mit Bonus - Inbetriebsetzung ab 01.02.26</t>
  </si>
  <si>
    <t>Inbetriebsetzung ab 01.08.26</t>
  </si>
  <si>
    <t>ab 01.08.2026</t>
  </si>
  <si>
    <t>Gesamtvergütung mit Bonus - Inbetriebsetzung ab 01.08.26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</si>
</sst>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9"/>
      <color indexed="81"/>
      <name val="Segoe UI"/>
      <family val="2"/>
    </font>
    <font>
      <b/>
      <sz val="9"/>
      <color indexed="81"/>
      <name val="Segoe UI"/>
      <family val="2"/>
    </font>
    <font>
      <sz val="14"/>
      <color theme="1"/>
      <name val="Calibri"/>
      <family val="2"/>
      <scheme val="minor"/>
    </font>
    <font>
      <sz val="14"/>
      <name val="Calibri"/>
      <family val="2"/>
      <scheme val="minor"/>
    </font>
    <font>
      <b/>
      <sz val="14"/>
      <name val="Calibri"/>
      <family val="2"/>
      <scheme val="minor"/>
    </font>
    <font>
      <b/>
      <sz val="14"/>
      <color theme="1"/>
      <name val="Calibri"/>
      <family val="2"/>
      <scheme val="minor"/>
    </font>
    <font>
      <sz val="14"/>
      <color theme="9" tint="-0.499984740745262"/>
      <name val="Calibri"/>
      <family val="2"/>
      <scheme val="minor"/>
    </font>
    <font>
      <b/>
      <sz val="22"/>
      <color theme="9" tint="-0.499984740745262"/>
      <name val="Calibri"/>
      <family val="2"/>
      <scheme val="minor"/>
    </font>
    <font>
      <sz val="12"/>
      <color theme="1"/>
      <name val="Calibri"/>
      <family val="2"/>
      <scheme val="minor"/>
    </font>
    <font>
      <b/>
      <sz val="14"/>
      <color theme="0"/>
      <name val="Calibri"/>
      <family val="2"/>
      <scheme val="minor"/>
    </font>
    <font>
      <b/>
      <sz val="12"/>
      <color theme="9" tint="-0.249977111117893"/>
      <name val="Calibri"/>
      <family val="2"/>
      <scheme val="minor"/>
    </font>
    <font>
      <b/>
      <sz val="12"/>
      <name val="Calibri"/>
      <family val="2"/>
      <scheme val="minor"/>
    </font>
    <font>
      <b/>
      <sz val="12"/>
      <color theme="1"/>
      <name val="Calibri"/>
      <family val="2"/>
      <scheme val="minor"/>
    </font>
    <font>
      <b/>
      <sz val="16"/>
      <name val="Calibri"/>
      <family val="2"/>
      <scheme val="minor"/>
    </font>
    <font>
      <b/>
      <sz val="14"/>
      <color rgb="FFFF0000"/>
      <name val="Calibri"/>
      <family val="2"/>
      <scheme val="minor"/>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4.9989318521683403E-2"/>
        <bgColor indexed="64"/>
      </patternFill>
    </fill>
  </fills>
  <borders count="12">
    <border>
      <left/>
      <right/>
      <top/>
      <bottom/>
      <diagonal/>
    </border>
    <border>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right style="thick">
        <color indexed="64"/>
      </right>
      <top/>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9">
    <xf numFmtId="0" fontId="0" fillId="0" borderId="0" xfId="0"/>
    <xf numFmtId="0" fontId="3" fillId="0" borderId="0" xfId="0" applyFont="1"/>
    <xf numFmtId="0" fontId="4" fillId="0" borderId="0" xfId="0" applyFont="1"/>
    <xf numFmtId="0" fontId="4" fillId="0" borderId="0" xfId="0" applyFont="1" applyAlignment="1">
      <alignment horizontal="right"/>
    </xf>
    <xf numFmtId="0" fontId="7" fillId="0" borderId="0" xfId="0" applyFont="1"/>
    <xf numFmtId="0" fontId="8" fillId="0" borderId="0" xfId="0" applyFont="1"/>
    <xf numFmtId="2" fontId="4" fillId="0" borderId="0" xfId="0" applyNumberFormat="1" applyFont="1" applyAlignment="1">
      <alignment horizontal="center"/>
    </xf>
    <xf numFmtId="0" fontId="3" fillId="2" borderId="0" xfId="0" applyFont="1" applyFill="1"/>
    <xf numFmtId="0" fontId="9" fillId="2" borderId="0" xfId="0" applyFont="1" applyFill="1" applyAlignment="1">
      <alignment horizontal="left" wrapText="1"/>
    </xf>
    <xf numFmtId="0" fontId="4" fillId="0" borderId="0" xfId="0" applyFont="1" applyAlignment="1">
      <alignment horizontal="center"/>
    </xf>
    <xf numFmtId="0" fontId="3" fillId="0" borderId="0" xfId="0" applyFont="1" applyAlignment="1">
      <alignment horizontal="center"/>
    </xf>
    <xf numFmtId="0" fontId="3" fillId="0" borderId="2" xfId="0" applyFont="1" applyBorder="1"/>
    <xf numFmtId="0" fontId="3" fillId="0" borderId="2" xfId="0" applyFont="1" applyBorder="1" applyAlignment="1">
      <alignment horizontal="center"/>
    </xf>
    <xf numFmtId="0" fontId="4" fillId="3" borderId="2" xfId="0" applyFont="1" applyFill="1" applyBorder="1"/>
    <xf numFmtId="2" fontId="4" fillId="0" borderId="2" xfId="0" applyNumberFormat="1" applyFont="1" applyBorder="1" applyAlignment="1">
      <alignment horizontal="center"/>
    </xf>
    <xf numFmtId="0" fontId="4" fillId="5" borderId="2" xfId="0" applyFont="1" applyFill="1" applyBorder="1"/>
    <xf numFmtId="0" fontId="3" fillId="4" borderId="2" xfId="0" applyFont="1" applyFill="1" applyBorder="1"/>
    <xf numFmtId="4" fontId="5" fillId="3" borderId="2" xfId="0" applyNumberFormat="1" applyFont="1" applyFill="1" applyBorder="1" applyAlignment="1">
      <alignment horizontal="center"/>
    </xf>
    <xf numFmtId="4" fontId="5" fillId="5" borderId="2" xfId="0" applyNumberFormat="1" applyFont="1" applyFill="1" applyBorder="1" applyAlignment="1">
      <alignment horizontal="center"/>
    </xf>
    <xf numFmtId="0" fontId="4" fillId="0" borderId="2" xfId="0" applyFont="1" applyBorder="1" applyAlignment="1">
      <alignment horizontal="center"/>
    </xf>
    <xf numFmtId="4" fontId="6" fillId="5" borderId="2" xfId="0" applyNumberFormat="1" applyFont="1" applyFill="1" applyBorder="1" applyAlignment="1">
      <alignment horizontal="center"/>
    </xf>
    <xf numFmtId="0" fontId="6" fillId="4" borderId="2" xfId="0" applyFont="1" applyFill="1" applyBorder="1" applyAlignment="1">
      <alignment horizontal="center"/>
    </xf>
    <xf numFmtId="0" fontId="5" fillId="0" borderId="2" xfId="0" applyFont="1" applyBorder="1"/>
    <xf numFmtId="0" fontId="6" fillId="0" borderId="2" xfId="0" applyFont="1" applyBorder="1"/>
    <xf numFmtId="0" fontId="14" fillId="0" borderId="0" xfId="0" applyFont="1"/>
    <xf numFmtId="4" fontId="5" fillId="2" borderId="0" xfId="0" applyNumberFormat="1" applyFont="1" applyFill="1" applyAlignment="1">
      <alignment horizontal="center"/>
    </xf>
    <xf numFmtId="0" fontId="6" fillId="0" borderId="0" xfId="0" applyFont="1"/>
    <xf numFmtId="0" fontId="6" fillId="0" borderId="0" xfId="0" applyFont="1" applyAlignment="1">
      <alignment horizontal="center"/>
    </xf>
    <xf numFmtId="0" fontId="6" fillId="2" borderId="0" xfId="0" applyFont="1" applyFill="1"/>
    <xf numFmtId="0" fontId="5" fillId="0" borderId="0" xfId="0" applyFont="1" applyAlignment="1">
      <alignment horizontal="center"/>
    </xf>
    <xf numFmtId="0" fontId="15" fillId="0" borderId="0" xfId="0" applyFont="1"/>
    <xf numFmtId="164" fontId="10" fillId="7" borderId="1" xfId="0" applyNumberFormat="1" applyFont="1" applyFill="1" applyBorder="1" applyAlignment="1">
      <alignment horizontal="center"/>
    </xf>
    <xf numFmtId="0" fontId="3" fillId="4" borderId="3" xfId="0" applyFont="1" applyFill="1" applyBorder="1"/>
    <xf numFmtId="0" fontId="3" fillId="0" borderId="4" xfId="0" applyFont="1" applyBorder="1" applyAlignment="1">
      <alignment horizontal="center"/>
    </xf>
    <xf numFmtId="0" fontId="3" fillId="8" borderId="4" xfId="0" applyFont="1" applyFill="1" applyBorder="1"/>
    <xf numFmtId="4" fontId="5" fillId="8" borderId="5" xfId="0" applyNumberFormat="1" applyFont="1" applyFill="1" applyBorder="1" applyAlignment="1">
      <alignment horizontal="center"/>
    </xf>
    <xf numFmtId="0" fontId="3" fillId="0" borderId="6" xfId="0" applyFont="1" applyBorder="1"/>
    <xf numFmtId="0" fontId="3" fillId="8" borderId="2" xfId="0" applyFont="1" applyFill="1" applyBorder="1"/>
    <xf numFmtId="0" fontId="3" fillId="2" borderId="8" xfId="0" applyFont="1" applyFill="1" applyBorder="1"/>
    <xf numFmtId="0" fontId="3" fillId="0" borderId="9" xfId="0" applyFont="1" applyBorder="1"/>
    <xf numFmtId="0" fontId="3" fillId="0" borderId="10" xfId="0" applyFont="1" applyBorder="1"/>
    <xf numFmtId="0" fontId="4" fillId="0" borderId="7" xfId="0" applyFont="1" applyBorder="1"/>
    <xf numFmtId="0" fontId="3" fillId="2" borderId="9" xfId="0" applyFont="1" applyFill="1" applyBorder="1"/>
    <xf numFmtId="2" fontId="3" fillId="0" borderId="2" xfId="0" applyNumberFormat="1" applyFont="1" applyBorder="1" applyAlignment="1">
      <alignment horizontal="center"/>
    </xf>
    <xf numFmtId="4" fontId="5" fillId="9" borderId="5" xfId="0" applyNumberFormat="1" applyFont="1" applyFill="1" applyBorder="1" applyAlignment="1">
      <alignment horizontal="center"/>
    </xf>
    <xf numFmtId="0" fontId="12" fillId="2" borderId="11" xfId="0" applyFont="1" applyFill="1" applyBorder="1"/>
    <xf numFmtId="4" fontId="5" fillId="3" borderId="11" xfId="0" applyNumberFormat="1" applyFont="1" applyFill="1" applyBorder="1" applyAlignment="1">
      <alignment horizontal="center"/>
    </xf>
    <xf numFmtId="4" fontId="5" fillId="5" borderId="11" xfId="0" applyNumberFormat="1" applyFont="1" applyFill="1" applyBorder="1" applyAlignment="1">
      <alignment horizontal="center"/>
    </xf>
    <xf numFmtId="0" fontId="13" fillId="2" borderId="11" xfId="0" applyFont="1" applyFill="1" applyBorder="1"/>
    <xf numFmtId="4" fontId="5" fillId="4" borderId="11" xfId="0" applyNumberFormat="1" applyFont="1" applyFill="1" applyBorder="1" applyAlignment="1">
      <alignment horizontal="center"/>
    </xf>
    <xf numFmtId="0" fontId="13" fillId="0" borderId="11" xfId="0" applyFont="1" applyBorder="1"/>
    <xf numFmtId="0" fontId="3" fillId="0" borderId="11" xfId="0" applyFont="1" applyBorder="1"/>
    <xf numFmtId="4" fontId="5" fillId="8" borderId="11" xfId="0" applyNumberFormat="1" applyFont="1" applyFill="1" applyBorder="1" applyAlignment="1">
      <alignment horizontal="center"/>
    </xf>
    <xf numFmtId="4" fontId="5" fillId="9" borderId="11" xfId="0" applyNumberFormat="1" applyFont="1" applyFill="1" applyBorder="1" applyAlignment="1">
      <alignment horizontal="center"/>
    </xf>
    <xf numFmtId="2" fontId="6" fillId="8" borderId="2" xfId="0" applyNumberFormat="1" applyFont="1" applyFill="1" applyBorder="1" applyAlignment="1">
      <alignment horizontal="center"/>
    </xf>
    <xf numFmtId="4" fontId="5" fillId="4" borderId="2" xfId="0" applyNumberFormat="1" applyFont="1" applyFill="1" applyBorder="1" applyAlignment="1">
      <alignment horizontal="center"/>
    </xf>
    <xf numFmtId="0" fontId="11" fillId="0" borderId="0" xfId="0" applyFont="1" applyAlignment="1">
      <alignment horizontal="center"/>
    </xf>
    <xf numFmtId="4" fontId="5" fillId="3" borderId="5" xfId="0" applyNumberFormat="1" applyFont="1" applyFill="1" applyBorder="1" applyAlignment="1">
      <alignment horizontal="center"/>
    </xf>
    <xf numFmtId="0" fontId="3" fillId="9" borderId="3" xfId="0" applyFont="1" applyFill="1" applyBorder="1"/>
    <xf numFmtId="2" fontId="3" fillId="9" borderId="3" xfId="0" applyNumberFormat="1" applyFont="1" applyFill="1" applyBorder="1" applyAlignment="1">
      <alignment horizontal="center"/>
    </xf>
    <xf numFmtId="0" fontId="3" fillId="9" borderId="6" xfId="0" applyFont="1" applyFill="1" applyBorder="1"/>
    <xf numFmtId="2" fontId="4" fillId="0" borderId="3" xfId="0" applyNumberFormat="1" applyFont="1" applyBorder="1" applyAlignment="1">
      <alignment horizontal="center"/>
    </xf>
    <xf numFmtId="2" fontId="3" fillId="0" borderId="0" xfId="0" applyNumberFormat="1" applyFont="1" applyAlignment="1">
      <alignment horizontal="center"/>
    </xf>
    <xf numFmtId="0" fontId="5" fillId="4" borderId="2" xfId="0" applyFont="1" applyFill="1" applyBorder="1"/>
    <xf numFmtId="2" fontId="5" fillId="4" borderId="2" xfId="0" applyNumberFormat="1" applyFont="1" applyFill="1" applyBorder="1" applyAlignment="1">
      <alignment horizontal="center"/>
    </xf>
    <xf numFmtId="4" fontId="5" fillId="4" borderId="5" xfId="0" applyNumberFormat="1" applyFont="1" applyFill="1" applyBorder="1" applyAlignment="1">
      <alignment horizontal="center"/>
    </xf>
    <xf numFmtId="2" fontId="6" fillId="9" borderId="2" xfId="0" applyNumberFormat="1" applyFont="1" applyFill="1" applyBorder="1" applyAlignment="1">
      <alignment horizontal="center"/>
    </xf>
    <xf numFmtId="0" fontId="6" fillId="3" borderId="2" xfId="0" applyFont="1" applyFill="1" applyBorder="1" applyAlignment="1">
      <alignment horizontal="center"/>
    </xf>
    <xf numFmtId="0" fontId="9" fillId="4" borderId="0" xfId="0" applyFont="1" applyFill="1" applyAlignment="1">
      <alignment horizontal="left" wrapText="1"/>
    </xf>
    <xf numFmtId="0" fontId="12" fillId="3" borderId="0" xfId="0" applyFont="1" applyFill="1" applyAlignment="1">
      <alignment horizontal="center"/>
    </xf>
    <xf numFmtId="0" fontId="12" fillId="6" borderId="0" xfId="0" applyFont="1" applyFill="1" applyAlignment="1">
      <alignment horizontal="center"/>
    </xf>
    <xf numFmtId="0" fontId="5" fillId="0" borderId="2" xfId="0" applyFont="1" applyBorder="1" applyAlignment="1">
      <alignment horizontal="left"/>
    </xf>
    <xf numFmtId="0" fontId="4" fillId="0" borderId="2" xfId="0" applyFont="1" applyBorder="1" applyAlignment="1">
      <alignment horizontal="center"/>
    </xf>
    <xf numFmtId="0" fontId="4" fillId="0" borderId="2" xfId="0" applyFont="1" applyBorder="1" applyAlignment="1">
      <alignment horizontal="center" vertical="center" wrapText="1"/>
    </xf>
    <xf numFmtId="0" fontId="6" fillId="0" borderId="0" xfId="0" applyFont="1" applyAlignment="1">
      <alignment horizontal="center"/>
    </xf>
    <xf numFmtId="0" fontId="13" fillId="4" borderId="0" xfId="0" applyFont="1" applyFill="1" applyAlignment="1">
      <alignment horizontal="center"/>
    </xf>
    <xf numFmtId="0" fontId="13" fillId="3" borderId="0" xfId="0" applyFont="1" applyFill="1" applyAlignment="1">
      <alignment horizontal="center"/>
    </xf>
    <xf numFmtId="0" fontId="13" fillId="9" borderId="0" xfId="0" applyFont="1" applyFill="1" applyAlignment="1">
      <alignment horizontal="center"/>
    </xf>
    <xf numFmtId="0" fontId="13" fillId="8" borderId="0" xfId="0" applyFont="1" applyFill="1" applyAlignment="1">
      <alignment horizontal="center"/>
    </xf>
  </cellXfs>
  <cellStyles count="1">
    <cellStyle name="Standard" xfId="0" builtinId="0"/>
  </cellStyles>
  <dxfs count="0"/>
  <tableStyles count="0" defaultTableStyle="TableStyleMedium2" defaultPivotStyle="PivotStyleLight16"/>
  <colors>
    <mruColors>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441615</xdr:colOff>
      <xdr:row>8</xdr:row>
      <xdr:rowOff>77932</xdr:rowOff>
    </xdr:from>
    <xdr:to>
      <xdr:col>7</xdr:col>
      <xdr:colOff>753342</xdr:colOff>
      <xdr:row>15</xdr:row>
      <xdr:rowOff>69273</xdr:rowOff>
    </xdr:to>
    <xdr:sp macro="" textlink="">
      <xdr:nvSpPr>
        <xdr:cNvPr id="2" name="Pfeil: nach unten 1">
          <a:extLst>
            <a:ext uri="{FF2B5EF4-FFF2-40B4-BE49-F238E27FC236}">
              <a16:creationId xmlns:a16="http://schemas.microsoft.com/office/drawing/2014/main" id="{7728784F-C7C0-D064-DCB5-19C1065C7F75}"/>
            </a:ext>
          </a:extLst>
        </xdr:cNvPr>
        <xdr:cNvSpPr/>
      </xdr:nvSpPr>
      <xdr:spPr>
        <a:xfrm>
          <a:off x="10390910" y="3169227"/>
          <a:ext cx="311727" cy="1827069"/>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D5B7-EFDC-4D81-8FB1-80AFAE436F96}">
  <dimension ref="A1:K49"/>
  <sheetViews>
    <sheetView tabSelected="1" zoomScale="86" zoomScaleNormal="110" workbookViewId="0">
      <selection activeCell="H8" sqref="H8"/>
    </sheetView>
  </sheetViews>
  <sheetFormatPr baseColWidth="10" defaultColWidth="11.44140625" defaultRowHeight="18" x14ac:dyDescent="0.35"/>
  <cols>
    <col min="1" max="1" width="6" style="1" customWidth="1"/>
    <col min="2" max="2" width="35.6640625" style="1" customWidth="1"/>
    <col min="3" max="3" width="20.5546875" style="1" customWidth="1"/>
    <col min="4" max="4" width="21.44140625" style="1" customWidth="1"/>
    <col min="5" max="6" width="23.44140625" style="1" customWidth="1"/>
    <col min="7" max="7" width="18.6640625" style="1" customWidth="1"/>
    <col min="8" max="8" width="16.5546875" style="1" customWidth="1"/>
    <col min="9" max="9" width="15.6640625" style="1" customWidth="1"/>
    <col min="10" max="16384" width="11.44140625" style="1"/>
  </cols>
  <sheetData>
    <row r="1" spans="2:11" ht="5.25" customHeight="1" x14ac:dyDescent="0.35"/>
    <row r="2" spans="2:11" ht="28.8" x14ac:dyDescent="0.55000000000000004">
      <c r="B2" s="5" t="s">
        <v>26</v>
      </c>
    </row>
    <row r="3" spans="2:11" x14ac:dyDescent="0.35">
      <c r="B3" s="30" t="s">
        <v>36</v>
      </c>
      <c r="C3" s="4"/>
      <c r="D3" s="4"/>
    </row>
    <row r="4" spans="2:11" x14ac:dyDescent="0.35">
      <c r="B4" s="26" t="s">
        <v>25</v>
      </c>
      <c r="C4" s="4"/>
      <c r="D4" s="4"/>
    </row>
    <row r="5" spans="2:11" ht="70.5" customHeight="1" x14ac:dyDescent="0.35">
      <c r="B5" s="68" t="s">
        <v>10</v>
      </c>
      <c r="C5" s="68"/>
      <c r="D5" s="68"/>
      <c r="E5" s="68"/>
      <c r="F5" s="68"/>
      <c r="G5" s="68"/>
    </row>
    <row r="6" spans="2:11" s="7" customFormat="1" ht="21" customHeight="1" x14ac:dyDescent="0.35">
      <c r="B6" s="8" t="s">
        <v>11</v>
      </c>
      <c r="C6" s="8"/>
      <c r="D6" s="8"/>
      <c r="E6" s="8"/>
      <c r="F6" s="8"/>
      <c r="G6" s="8"/>
      <c r="I6" s="42"/>
      <c r="J6" s="42"/>
      <c r="K6" s="42"/>
    </row>
    <row r="7" spans="2:11" ht="18.600000000000001" thickBot="1" x14ac:dyDescent="0.4">
      <c r="G7" s="40"/>
      <c r="H7" s="56" t="s">
        <v>37</v>
      </c>
    </row>
    <row r="8" spans="2:11" ht="21.6" thickBot="1" x14ac:dyDescent="0.45">
      <c r="B8" s="24"/>
      <c r="C8" s="2"/>
      <c r="D8" s="2"/>
      <c r="E8" s="2"/>
      <c r="F8" s="2"/>
      <c r="G8" s="28" t="s">
        <v>0</v>
      </c>
      <c r="H8" s="31"/>
      <c r="I8" s="29" t="s">
        <v>1</v>
      </c>
    </row>
    <row r="9" spans="2:11" ht="18.600000000000001" thickBot="1" x14ac:dyDescent="0.4">
      <c r="B9" s="2"/>
      <c r="C9" s="2"/>
      <c r="D9" s="2"/>
      <c r="E9" s="2"/>
      <c r="F9" s="2"/>
      <c r="G9" s="2"/>
      <c r="H9" s="41"/>
      <c r="I9" s="2"/>
    </row>
    <row r="10" spans="2:11" ht="19.2" thickTop="1" thickBot="1" x14ac:dyDescent="0.4">
      <c r="B10" s="71" t="s">
        <v>16</v>
      </c>
      <c r="C10" s="71"/>
      <c r="D10" s="71"/>
      <c r="E10" s="71"/>
      <c r="F10" s="71"/>
      <c r="G10" s="2"/>
      <c r="H10" s="2"/>
      <c r="I10" s="2"/>
    </row>
    <row r="11" spans="2:11" ht="22.2" thickTop="1" thickBot="1" x14ac:dyDescent="0.45">
      <c r="B11" s="71" t="s">
        <v>2</v>
      </c>
      <c r="C11" s="72" t="s">
        <v>8</v>
      </c>
      <c r="D11" s="72"/>
      <c r="E11" s="72"/>
      <c r="F11" s="73" t="s">
        <v>3</v>
      </c>
      <c r="G11" s="2"/>
      <c r="H11" s="24"/>
      <c r="I11" s="2"/>
    </row>
    <row r="12" spans="2:11" ht="19.2" thickTop="1" thickBot="1" x14ac:dyDescent="0.4">
      <c r="B12" s="71"/>
      <c r="C12" s="19" t="s">
        <v>4</v>
      </c>
      <c r="D12" s="19" t="s">
        <v>5</v>
      </c>
      <c r="E12" s="19" t="s">
        <v>6</v>
      </c>
      <c r="F12" s="73"/>
      <c r="G12" s="2"/>
      <c r="H12" s="2"/>
      <c r="I12" s="2"/>
    </row>
    <row r="13" spans="2:11" ht="19.2" thickTop="1" thickBot="1" x14ac:dyDescent="0.4">
      <c r="B13" s="13" t="s">
        <v>7</v>
      </c>
      <c r="C13" s="14">
        <f>8.6-0.4</f>
        <v>8.1999999999999993</v>
      </c>
      <c r="D13" s="14">
        <f>7.5-0.4</f>
        <v>7.1</v>
      </c>
      <c r="E13" s="14">
        <f>6.2-0.4</f>
        <v>5.8</v>
      </c>
      <c r="F13" s="14">
        <f>7-0.4</f>
        <v>6.6</v>
      </c>
      <c r="G13" s="3"/>
    </row>
    <row r="14" spans="2:11" ht="19.2" thickTop="1" thickBot="1" x14ac:dyDescent="0.4">
      <c r="B14" s="15" t="s">
        <v>9</v>
      </c>
      <c r="C14" s="14">
        <f>8.6*0.99-0.4</f>
        <v>8.113999999999999</v>
      </c>
      <c r="D14" s="14">
        <f>7.5*0.99-0.4</f>
        <v>7.0249999999999995</v>
      </c>
      <c r="E14" s="14">
        <f>6.2*0.99-0.4</f>
        <v>5.7379999999999995</v>
      </c>
      <c r="F14" s="14">
        <f>7*0.99-0.4</f>
        <v>6.5299999999999994</v>
      </c>
      <c r="G14" s="3"/>
    </row>
    <row r="15" spans="2:11" ht="19.2" thickTop="1" thickBot="1" x14ac:dyDescent="0.4">
      <c r="B15" s="32" t="s">
        <v>20</v>
      </c>
      <c r="C15" s="14">
        <f>8.6*0.99^2-0.4</f>
        <v>8.0288599999999999</v>
      </c>
      <c r="D15" s="14">
        <f>7.5*0.99^2-0.4</f>
        <v>6.9507499999999993</v>
      </c>
      <c r="E15" s="14">
        <f>6.2*0.99^2-0.4</f>
        <v>5.6766199999999998</v>
      </c>
      <c r="F15" s="14">
        <f>7*0.99^2-0.4</f>
        <v>6.4606999999999992</v>
      </c>
      <c r="G15" s="3"/>
    </row>
    <row r="16" spans="2:11" ht="19.2" thickTop="1" thickBot="1" x14ac:dyDescent="0.4">
      <c r="B16" s="37" t="s">
        <v>27</v>
      </c>
      <c r="C16" s="14">
        <f>8.6*0.99^3-0.4</f>
        <v>7.9445713999999992</v>
      </c>
      <c r="D16" s="14">
        <f>7.5*0.99^3-0.4</f>
        <v>6.8772424999999986</v>
      </c>
      <c r="E16" s="14">
        <f>6.2*0.99^3-0.4</f>
        <v>5.6158537999999991</v>
      </c>
      <c r="F16" s="14">
        <f>7*0.99^3-0.4</f>
        <v>6.3920929999999991</v>
      </c>
      <c r="G16" s="3"/>
    </row>
    <row r="17" spans="1:9" ht="19.2" thickTop="1" thickBot="1" x14ac:dyDescent="0.4">
      <c r="A17" s="36"/>
      <c r="B17" s="60" t="s">
        <v>30</v>
      </c>
      <c r="C17" s="61">
        <f>8.6*0.99^4-0.4</f>
        <v>7.8611256859999994</v>
      </c>
      <c r="D17" s="61">
        <f>7.5*0.99^4-0.4</f>
        <v>6.8044700749999993</v>
      </c>
      <c r="E17" s="61">
        <f>6.2*0.99^4-0.4</f>
        <v>5.5556952619999995</v>
      </c>
      <c r="F17" s="61">
        <f>7*0.99^4-0.4</f>
        <v>6.3241720699999995</v>
      </c>
      <c r="G17" s="74" t="s">
        <v>35</v>
      </c>
      <c r="H17" s="74"/>
      <c r="I17" s="74"/>
    </row>
    <row r="18" spans="1:9" ht="19.2" thickTop="1" thickBot="1" x14ac:dyDescent="0.4">
      <c r="B18" s="13" t="s">
        <v>38</v>
      </c>
      <c r="C18" s="14">
        <v>7.78</v>
      </c>
      <c r="D18" s="14">
        <v>6.73</v>
      </c>
      <c r="E18" s="14">
        <v>5.5</v>
      </c>
      <c r="F18" s="14">
        <v>6.26</v>
      </c>
      <c r="G18" s="27"/>
      <c r="H18" s="27"/>
      <c r="I18" s="27"/>
    </row>
    <row r="19" spans="1:9" ht="19.2" thickTop="1" thickBot="1" x14ac:dyDescent="0.4">
      <c r="B19" s="63" t="s">
        <v>42</v>
      </c>
      <c r="C19" s="14">
        <f>8.6*0.99^6-0.4</f>
        <v>7.6967292848485975</v>
      </c>
      <c r="D19" s="14">
        <f>7.5*0.99^6-0.4</f>
        <v>6.6611011205074986</v>
      </c>
      <c r="E19" s="14">
        <f>6.2*0.99^6-0.4</f>
        <v>5.4371769262861989</v>
      </c>
      <c r="F19" s="14">
        <f>7*0.99^6-0.4</f>
        <v>6.1903610458069984</v>
      </c>
    </row>
    <row r="20" spans="1:9" ht="19.2" thickTop="1" thickBot="1" x14ac:dyDescent="0.4">
      <c r="B20" s="7"/>
      <c r="C20" s="62"/>
      <c r="D20" s="62"/>
      <c r="E20" s="10"/>
      <c r="F20" s="6"/>
    </row>
    <row r="21" spans="1:9" ht="18.600000000000001" thickBot="1" x14ac:dyDescent="0.4">
      <c r="C21" s="6"/>
      <c r="D21" s="6"/>
      <c r="E21" s="6"/>
      <c r="F21" s="45" t="s">
        <v>32</v>
      </c>
      <c r="G21" s="45"/>
      <c r="H21" s="46" t="str">
        <f t="shared" ref="H21:H27" si="0">IF($H$8="","",ROUND(IF($H$8&gt;10,IF($H$8&gt;40,(10*C13+30*D13+($H$8-40)*E13)/$H$8/100,(10*C13+($H$8-10)*D13)/$H$8/100),C13/100),4)*100)</f>
        <v/>
      </c>
      <c r="I21" s="9" t="s">
        <v>14</v>
      </c>
    </row>
    <row r="22" spans="1:9" ht="18.600000000000001" thickBot="1" x14ac:dyDescent="0.4">
      <c r="C22" s="2"/>
      <c r="D22" s="2"/>
      <c r="F22" s="45" t="s">
        <v>22</v>
      </c>
      <c r="G22" s="45"/>
      <c r="H22" s="47" t="str">
        <f t="shared" si="0"/>
        <v/>
      </c>
      <c r="I22" s="9" t="s">
        <v>14</v>
      </c>
    </row>
    <row r="23" spans="1:9" ht="18.600000000000001" thickBot="1" x14ac:dyDescent="0.4">
      <c r="C23" s="2"/>
      <c r="D23" s="2"/>
      <c r="F23" s="48" t="s">
        <v>23</v>
      </c>
      <c r="G23" s="48"/>
      <c r="H23" s="49" t="str">
        <f t="shared" si="0"/>
        <v/>
      </c>
      <c r="I23" s="9" t="s">
        <v>14</v>
      </c>
    </row>
    <row r="24" spans="1:9" ht="18.600000000000001" thickBot="1" x14ac:dyDescent="0.4">
      <c r="F24" s="50" t="s">
        <v>28</v>
      </c>
      <c r="G24" s="51"/>
      <c r="H24" s="52" t="str">
        <f t="shared" si="0"/>
        <v/>
      </c>
      <c r="I24" s="9" t="s">
        <v>14</v>
      </c>
    </row>
    <row r="25" spans="1:9" ht="18.600000000000001" thickBot="1" x14ac:dyDescent="0.4">
      <c r="F25" s="50" t="s">
        <v>31</v>
      </c>
      <c r="G25" s="51"/>
      <c r="H25" s="53" t="str">
        <f t="shared" si="0"/>
        <v/>
      </c>
      <c r="I25" s="9" t="s">
        <v>14</v>
      </c>
    </row>
    <row r="26" spans="1:9" ht="18.600000000000001" thickBot="1" x14ac:dyDescent="0.4">
      <c r="F26" s="50" t="s">
        <v>39</v>
      </c>
      <c r="G26" s="51"/>
      <c r="H26" s="46" t="str">
        <f t="shared" si="0"/>
        <v/>
      </c>
      <c r="I26" s="9" t="s">
        <v>14</v>
      </c>
    </row>
    <row r="27" spans="1:9" ht="19.2" thickTop="1" thickBot="1" x14ac:dyDescent="0.4">
      <c r="F27" s="50" t="s">
        <v>41</v>
      </c>
      <c r="G27" s="51"/>
      <c r="H27" s="64" t="str">
        <f t="shared" si="0"/>
        <v/>
      </c>
      <c r="I27" s="9" t="s">
        <v>14</v>
      </c>
    </row>
    <row r="28" spans="1:9" ht="18.600000000000001" thickBot="1" x14ac:dyDescent="0.4"/>
    <row r="29" spans="1:9" ht="19.2" thickTop="1" thickBot="1" x14ac:dyDescent="0.4">
      <c r="B29" s="22" t="s">
        <v>15</v>
      </c>
      <c r="C29" s="11"/>
      <c r="D29" s="22"/>
      <c r="E29" s="22"/>
      <c r="G29" s="2"/>
      <c r="H29" s="27" t="s">
        <v>24</v>
      </c>
      <c r="I29" s="9"/>
    </row>
    <row r="30" spans="1:9" ht="24.75" customHeight="1" thickTop="1" thickBot="1" x14ac:dyDescent="0.4">
      <c r="B30" s="23" t="s">
        <v>2</v>
      </c>
      <c r="C30" s="19" t="s">
        <v>4</v>
      </c>
      <c r="D30" s="19" t="s">
        <v>5</v>
      </c>
      <c r="E30" s="19" t="s">
        <v>6</v>
      </c>
      <c r="I30" s="9"/>
    </row>
    <row r="31" spans="1:9" ht="19.2" thickTop="1" thickBot="1" x14ac:dyDescent="0.4">
      <c r="B31" s="13" t="s">
        <v>7</v>
      </c>
      <c r="C31" s="14">
        <v>4.8</v>
      </c>
      <c r="D31" s="14">
        <v>3.8</v>
      </c>
      <c r="E31" s="14">
        <v>5.0999999999999996</v>
      </c>
      <c r="G31" s="3"/>
      <c r="H31" s="17" t="str">
        <f t="shared" ref="H31:H35" si="1">IF($H$8="","",ROUND(IF($H$8&gt;10,IF($H$8&gt;40,IF($H$8&gt;100,IF($H$8&gt;400,401,101),(10*C31+30*D31+($H$8-40)*E31))/$H$8/100,(10*C31+($H$8-10)*D31)/$H$8/100),C31/100),4)*100)</f>
        <v/>
      </c>
      <c r="I31" s="9" t="s">
        <v>14</v>
      </c>
    </row>
    <row r="32" spans="1:9" ht="19.2" thickTop="1" thickBot="1" x14ac:dyDescent="0.4">
      <c r="B32" s="15" t="s">
        <v>9</v>
      </c>
      <c r="C32" s="14">
        <v>4.76</v>
      </c>
      <c r="D32" s="14">
        <f t="shared" ref="D32:E32" si="2">D31*99/100</f>
        <v>3.762</v>
      </c>
      <c r="E32" s="14">
        <f t="shared" si="2"/>
        <v>5.0489999999999995</v>
      </c>
      <c r="G32" s="3"/>
      <c r="H32" s="18" t="str">
        <f t="shared" si="1"/>
        <v/>
      </c>
      <c r="I32" s="9" t="s">
        <v>14</v>
      </c>
    </row>
    <row r="33" spans="2:9" ht="19.2" thickTop="1" thickBot="1" x14ac:dyDescent="0.4">
      <c r="B33" s="16" t="s">
        <v>20</v>
      </c>
      <c r="C33" s="43">
        <f>13.13-0.4-C15</f>
        <v>4.7011400000000005</v>
      </c>
      <c r="D33" s="12">
        <f>10.68-6.95</f>
        <v>3.7299999999999995</v>
      </c>
      <c r="E33" s="12">
        <f>12.16-7.16</f>
        <v>5</v>
      </c>
      <c r="H33" s="55" t="str">
        <f t="shared" si="1"/>
        <v/>
      </c>
      <c r="I33" s="9" t="s">
        <v>14</v>
      </c>
    </row>
    <row r="34" spans="2:9" ht="19.2" thickTop="1" thickBot="1" x14ac:dyDescent="0.4">
      <c r="B34" s="34" t="s">
        <v>27</v>
      </c>
      <c r="C34" s="33">
        <f>12.6-7.94</f>
        <v>4.6599999999999993</v>
      </c>
      <c r="D34" s="33">
        <f>10.56-6.88</f>
        <v>3.6800000000000006</v>
      </c>
      <c r="E34" s="12">
        <f>12.03-7.09</f>
        <v>4.9399999999999995</v>
      </c>
      <c r="H34" s="35" t="str">
        <f t="shared" si="1"/>
        <v/>
      </c>
      <c r="I34" s="9" t="s">
        <v>14</v>
      </c>
    </row>
    <row r="35" spans="2:9" ht="19.2" thickTop="1" thickBot="1" x14ac:dyDescent="0.4">
      <c r="B35" s="58" t="s">
        <v>30</v>
      </c>
      <c r="C35" s="59">
        <f>12.47-C17</f>
        <v>4.6088743140000012</v>
      </c>
      <c r="D35" s="59">
        <f>10.45-D17</f>
        <v>3.6455299249999999</v>
      </c>
      <c r="E35" s="59">
        <f>E34*0.99</f>
        <v>4.8905999999999992</v>
      </c>
      <c r="G35" s="36"/>
      <c r="H35" s="44" t="str">
        <f t="shared" si="1"/>
        <v/>
      </c>
      <c r="I35" s="9" t="s">
        <v>14</v>
      </c>
    </row>
    <row r="36" spans="2:9" ht="19.2" thickTop="1" thickBot="1" x14ac:dyDescent="0.4">
      <c r="B36" s="13" t="s">
        <v>38</v>
      </c>
      <c r="C36" s="14">
        <v>4.5599999999999996</v>
      </c>
      <c r="D36" s="14">
        <f>10.35-D18</f>
        <v>3.6199999999999992</v>
      </c>
      <c r="E36" s="14">
        <f>10.35-E18</f>
        <v>4.8499999999999996</v>
      </c>
      <c r="G36" s="39"/>
      <c r="H36" s="57" t="str">
        <f>IF($H$8="","",ROUND(IF($H$8&gt;10,IF($H$8&gt;40,IF($H$8&gt;100,IF($H$8&gt;400,401,101),(10*C36+30*D36+($H$8-40)*E36))/$H$8/100,(10*C36+($H$8-10)*D36)/$H$8/100),C36/100),4)*100)</f>
        <v/>
      </c>
      <c r="I36" s="9" t="s">
        <v>14</v>
      </c>
    </row>
    <row r="37" spans="2:9" ht="19.2" thickTop="1" thickBot="1" x14ac:dyDescent="0.4">
      <c r="B37" s="63" t="s">
        <v>42</v>
      </c>
      <c r="C37" s="14">
        <f>12.22-C19</f>
        <v>4.5232707151514031</v>
      </c>
      <c r="D37" s="14">
        <f>10.24-D19</f>
        <v>3.5788988794925016</v>
      </c>
      <c r="E37" s="14">
        <f>10.24-E19</f>
        <v>4.8028230737138013</v>
      </c>
      <c r="H37" s="65" t="str">
        <f>IF($H$8="","",ROUND(IF($H$8&gt;10,IF($H$8&gt;40,IF($H$8&gt;100,IF($H$8&gt;400,401,101),(10*C37+30*D37+($H$8-40)*E37))/$H$8/100,(10*C37+($H$8-10)*D37)/$H$8/100),C37/100),4)*100)</f>
        <v/>
      </c>
      <c r="I37" s="9" t="s">
        <v>14</v>
      </c>
    </row>
    <row r="38" spans="2:9" ht="18.600000000000001" thickTop="1" x14ac:dyDescent="0.35">
      <c r="C38" s="10"/>
      <c r="D38" s="10"/>
      <c r="E38" s="10"/>
    </row>
    <row r="39" spans="2:9" x14ac:dyDescent="0.35">
      <c r="B39" s="38"/>
      <c r="H39" s="25" t="s">
        <v>34</v>
      </c>
    </row>
    <row r="40" spans="2:9" ht="18.600000000000001" thickBot="1" x14ac:dyDescent="0.4"/>
    <row r="41" spans="2:9" ht="19.2" thickTop="1" thickBot="1" x14ac:dyDescent="0.4">
      <c r="E41" s="69" t="s">
        <v>21</v>
      </c>
      <c r="F41" s="69"/>
      <c r="G41" s="69"/>
      <c r="H41" s="17" t="str">
        <f t="shared" ref="H41:H45" si="3">IF($H$8="","",H21+H31)</f>
        <v/>
      </c>
      <c r="I41" s="9" t="s">
        <v>14</v>
      </c>
    </row>
    <row r="42" spans="2:9" ht="19.2" thickTop="1" thickBot="1" x14ac:dyDescent="0.4">
      <c r="E42" s="70" t="s">
        <v>18</v>
      </c>
      <c r="F42" s="70"/>
      <c r="G42" s="70"/>
      <c r="H42" s="20" t="str">
        <f t="shared" si="3"/>
        <v/>
      </c>
      <c r="I42" s="9" t="s">
        <v>14</v>
      </c>
    </row>
    <row r="43" spans="2:9" ht="19.2" thickTop="1" thickBot="1" x14ac:dyDescent="0.4">
      <c r="E43" s="75" t="s">
        <v>19</v>
      </c>
      <c r="F43" s="75"/>
      <c r="G43" s="75"/>
      <c r="H43" s="21" t="str">
        <f t="shared" si="3"/>
        <v/>
      </c>
      <c r="I43" s="9" t="s">
        <v>14</v>
      </c>
    </row>
    <row r="44" spans="2:9" ht="19.2" thickTop="1" thickBot="1" x14ac:dyDescent="0.4">
      <c r="E44" s="78" t="s">
        <v>29</v>
      </c>
      <c r="F44" s="78"/>
      <c r="G44" s="78"/>
      <c r="H44" s="54" t="str">
        <f t="shared" si="3"/>
        <v/>
      </c>
      <c r="I44" s="9" t="s">
        <v>14</v>
      </c>
    </row>
    <row r="45" spans="2:9" ht="19.2" thickTop="1" thickBot="1" x14ac:dyDescent="0.4">
      <c r="E45" s="77" t="s">
        <v>33</v>
      </c>
      <c r="F45" s="77"/>
      <c r="G45" s="77"/>
      <c r="H45" s="66" t="str">
        <f t="shared" si="3"/>
        <v/>
      </c>
      <c r="I45" s="10" t="s">
        <v>14</v>
      </c>
    </row>
    <row r="46" spans="2:9" ht="19.2" thickTop="1" thickBot="1" x14ac:dyDescent="0.4">
      <c r="E46" s="76" t="s">
        <v>40</v>
      </c>
      <c r="F46" s="76"/>
      <c r="G46" s="76"/>
      <c r="H46" s="67" t="str">
        <f>IF($H$8="","",H26+H36)</f>
        <v/>
      </c>
      <c r="I46" s="10" t="s">
        <v>14</v>
      </c>
    </row>
    <row r="47" spans="2:9" ht="19.2" thickTop="1" thickBot="1" x14ac:dyDescent="0.4">
      <c r="B47" s="2" t="s">
        <v>13</v>
      </c>
      <c r="E47" s="75" t="s">
        <v>43</v>
      </c>
      <c r="F47" s="75"/>
      <c r="G47" s="75"/>
      <c r="H47" s="21" t="str">
        <f>IF($H$8="","",H27+H37)</f>
        <v/>
      </c>
      <c r="I47" s="10" t="s">
        <v>14</v>
      </c>
    </row>
    <row r="48" spans="2:9" ht="18.600000000000001" thickTop="1" x14ac:dyDescent="0.35">
      <c r="B48" s="2" t="s">
        <v>12</v>
      </c>
    </row>
    <row r="49" spans="2:2" x14ac:dyDescent="0.35">
      <c r="B49" s="2" t="s">
        <v>17</v>
      </c>
    </row>
  </sheetData>
  <mergeCells count="13">
    <mergeCell ref="E47:G47"/>
    <mergeCell ref="E46:G46"/>
    <mergeCell ref="E45:G45"/>
    <mergeCell ref="E44:G44"/>
    <mergeCell ref="E43:G43"/>
    <mergeCell ref="B5:G5"/>
    <mergeCell ref="E41:G41"/>
    <mergeCell ref="E42:G42"/>
    <mergeCell ref="B10:F10"/>
    <mergeCell ref="B11:B12"/>
    <mergeCell ref="C11:E11"/>
    <mergeCell ref="F11:F12"/>
    <mergeCell ref="G17:I17"/>
  </mergeCells>
  <phoneticPr fontId="16" type="noConversion"/>
  <pageMargins left="0.7"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Vergütung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 Jung</dc:creator>
  <cp:lastModifiedBy>SFV 2</cp:lastModifiedBy>
  <dcterms:created xsi:type="dcterms:W3CDTF">2022-09-20T07:31:06Z</dcterms:created>
  <dcterms:modified xsi:type="dcterms:W3CDTF">2026-08-05T10:59:15Z</dcterms:modified>
</cp:coreProperties>
</file>