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obias\Downloads\Temp\"/>
    </mc:Choice>
  </mc:AlternateContent>
  <xr:revisionPtr revIDLastSave="0" documentId="13_ncr:1_{46FA4EC6-3487-4935-87BB-AB47FB91B20E}" xr6:coauthVersionLast="47" xr6:coauthVersionMax="47" xr10:uidLastSave="{00000000-0000-0000-0000-000000000000}"/>
  <bookViews>
    <workbookView xWindow="28680" yWindow="-120" windowWidth="29040" windowHeight="15840" tabRatio="609" xr2:uid="{50A83AB8-58C5-4423-9348-BC610DCE5FB1}"/>
  </bookViews>
  <sheets>
    <sheet name="Vergütu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H25" i="1"/>
  <c r="H24" i="1"/>
  <c r="H22" i="1"/>
  <c r="H21" i="1"/>
  <c r="F19" i="1"/>
  <c r="F18" i="1"/>
  <c r="F17" i="1"/>
  <c r="F16" i="1"/>
  <c r="F15" i="1"/>
  <c r="E19" i="1"/>
  <c r="E18" i="1"/>
  <c r="E17" i="1"/>
  <c r="E16" i="1"/>
  <c r="E15" i="1"/>
  <c r="D19" i="1"/>
  <c r="D18" i="1"/>
  <c r="D17" i="1"/>
  <c r="D16" i="1"/>
  <c r="D15" i="1"/>
  <c r="C19" i="1"/>
  <c r="C18" i="1"/>
  <c r="C17" i="1"/>
  <c r="H33" i="1" l="1"/>
  <c r="E32" i="1"/>
  <c r="E33" i="1" s="1"/>
  <c r="D33" i="1"/>
  <c r="C31" i="1"/>
  <c r="C33" i="1"/>
  <c r="C32" i="1"/>
  <c r="H42" i="1"/>
  <c r="H32" i="1"/>
  <c r="H31" i="1"/>
  <c r="D32" i="1"/>
  <c r="H23" i="1"/>
  <c r="E31" i="1"/>
  <c r="D31" i="1"/>
  <c r="D30" i="1"/>
  <c r="H30" i="1" s="1"/>
  <c r="E30" i="1"/>
  <c r="H29" i="1"/>
  <c r="H41" i="1" l="1"/>
  <c r="H38" i="1"/>
  <c r="H40" i="1"/>
  <c r="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Tobias</author>
  </authors>
  <commentList>
    <comment ref="F13" authorId="0" shapeId="0" xr:uid="{98ACCD50-E667-4685-AC75-B2FE02F8C4C0}">
      <text>
        <r>
          <rPr>
            <b/>
            <sz val="9"/>
            <color indexed="81"/>
            <rFont val="Segoe UI"/>
            <family val="2"/>
          </rPr>
          <t>SFV:</t>
        </r>
        <r>
          <rPr>
            <sz val="9"/>
            <color indexed="81"/>
            <rFont val="Segoe UI"/>
            <family val="2"/>
          </rPr>
          <t xml:space="preserve">
https://mein-pv-anwalt.de/bauliche-anlage/</t>
        </r>
      </text>
    </comment>
  </commentList>
</comments>
</file>

<file path=xl/sharedStrings.xml><?xml version="1.0" encoding="utf-8"?>
<sst xmlns="http://schemas.openxmlformats.org/spreadsheetml/2006/main" count="61" uniqueCount="38">
  <si>
    <t>Anlagengröße</t>
  </si>
  <si>
    <t>kWp</t>
  </si>
  <si>
    <t>Inbetriebnahme</t>
  </si>
  <si>
    <t>Sonstige Anlagen bis 100 kWp</t>
  </si>
  <si>
    <t>bis 10 kWp</t>
  </si>
  <si>
    <t>bis 40 kWp</t>
  </si>
  <si>
    <t>bis 100 kWp</t>
  </si>
  <si>
    <t>ab 01.01.2023</t>
  </si>
  <si>
    <t>Anlagen auf Gebäuden und Lärmschutzwänden</t>
  </si>
  <si>
    <t>ab 01.02.2024</t>
  </si>
  <si>
    <t>•	  Die Vergütung wird als Staffelvergütung anteilig zur Gesamtleistung der Anlage berechnet.                                              
•	  PV-Anlagen, die als Volleinspeiseanlagen betrieben werden, erhalten anteilig zur Vergütungsstaffel einen Bonus (siehe 2).                                                                                         
•	  Alle Anlagen über 100 kW unterliegen der Direktvermarktung. Als Vergütung wird eine Marktprämie gewährt, die sich aus dem Börsenpreis und dem anzulegenden Wert lt. EEG berechnet. Eine Berechnung wird hier nicht angeboten.</t>
  </si>
  <si>
    <t>(alle Berechnungen ohne Gewähr)</t>
  </si>
  <si>
    <t>•  Degressionsberechnung nach § 49 EEG 2023</t>
  </si>
  <si>
    <t>•  Anzulegende Werte nach § 48 EEG 2023</t>
  </si>
  <si>
    <t>Ct/kWh</t>
  </si>
  <si>
    <t>(2) Volleinspeisebonus - nur für Volleinspeiseanlagen</t>
  </si>
  <si>
    <t>(1) Vergütungssätze Cent/kWh - Feste Einspeisevergütung für alle PV-Anlagen bis 100 kWp</t>
  </si>
  <si>
    <t>•  Die Vermarktungsgebühr von 0,4 ct/kWh nach § 53 EEG 2023 wurde bei den Vergütungen bereits abgezogen.</t>
  </si>
  <si>
    <t>Gesamtvergütung mit Bonus - Inbetriebsetzung ab 01.02.24</t>
  </si>
  <si>
    <t>Gesamtvergütung mit Bonus - Inbetriebsetzung ab 01.08.24</t>
  </si>
  <si>
    <t>ab 01.08.2024</t>
  </si>
  <si>
    <t>Volleinspeisung - Inbetriebsetzung bis 31.1.24</t>
  </si>
  <si>
    <t>Inbetriebsetzung ab 01.02.24</t>
  </si>
  <si>
    <t>Inbetriebsetzung ab 01.08.24</t>
  </si>
  <si>
    <t>Bonus Volleinspeisung</t>
  </si>
  <si>
    <t>Infobox</t>
  </si>
  <si>
    <t>Berechnungstool für Anlagen bis 100 kWp</t>
  </si>
  <si>
    <t>ab 01.02.2025</t>
  </si>
  <si>
    <t>Inbetriebsetzung ab 01.02.25</t>
  </si>
  <si>
    <t>Gesamtvergütung mit Bonus - Inbetriebsetzung ab 01.02.25</t>
  </si>
  <si>
    <t>ab 01.08.2025</t>
  </si>
  <si>
    <t>Inbetriebsetzung ab 01.08.25</t>
  </si>
  <si>
    <t>Inbetriebsetzung bis 31.01.24</t>
  </si>
  <si>
    <t>Gesamtvergütung mit Bonus - Inbetriebsetzung ab 01.08.25</t>
  </si>
  <si>
    <t>Ergebnis Staffelvergütung für Volleinspeisung</t>
  </si>
  <si>
    <t>Ergebnis Staffelvergütung Eigenverbrauch</t>
  </si>
  <si>
    <t>Bitte im roten Feld die Größe der Anlage eingeben und Enter-Taste drücken</t>
  </si>
  <si>
    <t>nur bis ≤ 100 kWp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</si>
</sst>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Segoe UI"/>
      <family val="2"/>
    </font>
    <font>
      <b/>
      <sz val="9"/>
      <color indexed="81"/>
      <name val="Segoe UI"/>
      <family val="2"/>
    </font>
    <font>
      <sz val="14"/>
      <color theme="1"/>
      <name val="Calibri"/>
      <family val="2"/>
      <scheme val="minor"/>
    </font>
    <font>
      <sz val="14"/>
      <name val="Calibri"/>
      <family val="2"/>
      <scheme val="minor"/>
    </font>
    <font>
      <b/>
      <sz val="14"/>
      <name val="Calibri"/>
      <family val="2"/>
      <scheme val="minor"/>
    </font>
    <font>
      <b/>
      <sz val="14"/>
      <color theme="1"/>
      <name val="Calibri"/>
      <family val="2"/>
      <scheme val="minor"/>
    </font>
    <font>
      <sz val="14"/>
      <color theme="9" tint="-0.499984740745262"/>
      <name val="Calibri"/>
      <family val="2"/>
      <scheme val="minor"/>
    </font>
    <font>
      <b/>
      <sz val="22"/>
      <color theme="9" tint="-0.499984740745262"/>
      <name val="Calibri"/>
      <family val="2"/>
      <scheme val="minor"/>
    </font>
    <font>
      <sz val="12"/>
      <color theme="1"/>
      <name val="Calibri"/>
      <family val="2"/>
      <scheme val="minor"/>
    </font>
    <font>
      <b/>
      <sz val="14"/>
      <color theme="0"/>
      <name val="Calibri"/>
      <family val="2"/>
      <scheme val="minor"/>
    </font>
    <font>
      <b/>
      <sz val="12"/>
      <color theme="9" tint="-0.249977111117893"/>
      <name val="Calibri"/>
      <family val="2"/>
      <scheme val="minor"/>
    </font>
    <font>
      <b/>
      <sz val="12"/>
      <name val="Calibri"/>
      <family val="2"/>
      <scheme val="minor"/>
    </font>
    <font>
      <b/>
      <sz val="12"/>
      <color theme="1"/>
      <name val="Calibri"/>
      <family val="2"/>
      <scheme val="minor"/>
    </font>
    <font>
      <b/>
      <sz val="16"/>
      <name val="Calibri"/>
      <family val="2"/>
      <scheme val="minor"/>
    </font>
    <font>
      <sz val="14"/>
      <color rgb="FFFF0000"/>
      <name val="Calibri"/>
      <family val="2"/>
      <scheme val="minor"/>
    </font>
    <font>
      <b/>
      <sz val="14"/>
      <color rgb="FFFF0000"/>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s>
  <borders count="16">
    <border>
      <left/>
      <right/>
      <top/>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right style="thick">
        <color indexed="64"/>
      </right>
      <top/>
      <bottom/>
      <diagonal/>
    </border>
    <border>
      <left/>
      <right style="thick">
        <color indexed="64"/>
      </right>
      <top/>
      <bottom style="thick">
        <color indexed="64"/>
      </bottom>
      <diagonal/>
    </border>
    <border>
      <left/>
      <right/>
      <top style="hair">
        <color indexed="64"/>
      </top>
      <bottom/>
      <diagonal/>
    </border>
    <border>
      <left style="hair">
        <color indexed="64"/>
      </left>
      <right/>
      <top style="thick">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3" fillId="0" borderId="0" xfId="0" applyFont="1"/>
    <xf numFmtId="0" fontId="4" fillId="0" borderId="0" xfId="0" applyFont="1"/>
    <xf numFmtId="0" fontId="4" fillId="0" borderId="0" xfId="0" applyFont="1" applyAlignment="1">
      <alignment horizontal="right"/>
    </xf>
    <xf numFmtId="0" fontId="7" fillId="0" borderId="0" xfId="0" applyFont="1"/>
    <xf numFmtId="0" fontId="8" fillId="0" borderId="0" xfId="0" applyFont="1"/>
    <xf numFmtId="2" fontId="4" fillId="0" borderId="0" xfId="0" applyNumberFormat="1" applyFont="1" applyAlignment="1">
      <alignment horizontal="center"/>
    </xf>
    <xf numFmtId="0" fontId="3" fillId="2" borderId="0" xfId="0" applyFont="1" applyFill="1"/>
    <xf numFmtId="0" fontId="9" fillId="2" borderId="0" xfId="0" applyFont="1" applyFill="1" applyAlignment="1">
      <alignment horizontal="left" wrapText="1"/>
    </xf>
    <xf numFmtId="0" fontId="4" fillId="0" borderId="0" xfId="0" applyFont="1" applyAlignment="1">
      <alignment horizontal="center"/>
    </xf>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0" fontId="4" fillId="3" borderId="2" xfId="0" applyFont="1" applyFill="1" applyBorder="1"/>
    <xf numFmtId="2" fontId="4" fillId="0" borderId="2" xfId="0" applyNumberFormat="1" applyFont="1" applyBorder="1" applyAlignment="1">
      <alignment horizontal="center"/>
    </xf>
    <xf numFmtId="0" fontId="4" fillId="5" borderId="2" xfId="0" applyFont="1" applyFill="1" applyBorder="1"/>
    <xf numFmtId="0" fontId="3" fillId="4" borderId="2" xfId="0" applyFont="1" applyFill="1" applyBorder="1"/>
    <xf numFmtId="4" fontId="5" fillId="3" borderId="2" xfId="0" applyNumberFormat="1" applyFont="1" applyFill="1" applyBorder="1" applyAlignment="1">
      <alignment horizontal="center"/>
    </xf>
    <xf numFmtId="4" fontId="5" fillId="5" borderId="2" xfId="0" applyNumberFormat="1" applyFont="1" applyFill="1" applyBorder="1" applyAlignment="1">
      <alignment horizontal="center"/>
    </xf>
    <xf numFmtId="0" fontId="4" fillId="0" borderId="2" xfId="0" applyFont="1" applyBorder="1" applyAlignment="1">
      <alignment horizontal="center"/>
    </xf>
    <xf numFmtId="4" fontId="6" fillId="5" borderId="2" xfId="0" applyNumberFormat="1" applyFont="1" applyFill="1" applyBorder="1" applyAlignment="1">
      <alignment horizontal="center"/>
    </xf>
    <xf numFmtId="0" fontId="6" fillId="4" borderId="2" xfId="0" applyFont="1" applyFill="1" applyBorder="1" applyAlignment="1">
      <alignment horizontal="center"/>
    </xf>
    <xf numFmtId="0" fontId="5" fillId="0" borderId="2" xfId="0" applyFont="1" applyBorder="1"/>
    <xf numFmtId="0" fontId="6" fillId="0" borderId="2" xfId="0" applyFont="1" applyBorder="1"/>
    <xf numFmtId="0" fontId="14" fillId="0" borderId="0" xfId="0" applyFont="1"/>
    <xf numFmtId="4" fontId="5" fillId="2" borderId="0" xfId="0" applyNumberFormat="1" applyFont="1" applyFill="1" applyAlignment="1">
      <alignment horizontal="center"/>
    </xf>
    <xf numFmtId="0" fontId="6" fillId="0" borderId="0" xfId="0" applyFont="1"/>
    <xf numFmtId="0" fontId="6" fillId="0" borderId="0" xfId="0" applyFont="1" applyAlignment="1">
      <alignment horizontal="center"/>
    </xf>
    <xf numFmtId="0" fontId="15" fillId="0" borderId="0" xfId="0" applyFont="1"/>
    <xf numFmtId="0" fontId="6" fillId="2" borderId="0" xfId="0" applyFont="1" applyFill="1"/>
    <xf numFmtId="0" fontId="5" fillId="0" borderId="0" xfId="0" applyFont="1" applyAlignment="1">
      <alignment horizontal="center"/>
    </xf>
    <xf numFmtId="0" fontId="16" fillId="0" borderId="0" xfId="0" applyFont="1"/>
    <xf numFmtId="164" fontId="10" fillId="7" borderId="1" xfId="0" applyNumberFormat="1" applyFont="1" applyFill="1" applyBorder="1" applyAlignment="1">
      <alignment horizontal="center"/>
    </xf>
    <xf numFmtId="0" fontId="3" fillId="4" borderId="3" xfId="0" applyFont="1" applyFill="1" applyBorder="1"/>
    <xf numFmtId="0" fontId="3" fillId="0" borderId="4" xfId="0" applyFont="1" applyBorder="1" applyAlignment="1">
      <alignment horizontal="center"/>
    </xf>
    <xf numFmtId="0" fontId="3" fillId="8" borderId="4" xfId="0" applyFont="1" applyFill="1" applyBorder="1"/>
    <xf numFmtId="4" fontId="5" fillId="8" borderId="6" xfId="0" applyNumberFormat="1" applyFont="1" applyFill="1" applyBorder="1" applyAlignment="1">
      <alignment horizontal="center"/>
    </xf>
    <xf numFmtId="0" fontId="3" fillId="2" borderId="5" xfId="0" applyFont="1" applyFill="1" applyBorder="1"/>
    <xf numFmtId="0" fontId="3" fillId="0" borderId="7" xfId="0" applyFont="1" applyBorder="1"/>
    <xf numFmtId="0" fontId="3" fillId="9" borderId="8" xfId="0" applyFont="1" applyFill="1" applyBorder="1"/>
    <xf numFmtId="0" fontId="3" fillId="8" borderId="2" xfId="0" applyFont="1" applyFill="1" applyBorder="1"/>
    <xf numFmtId="0" fontId="3" fillId="9" borderId="2" xfId="0" applyFont="1" applyFill="1" applyBorder="1"/>
    <xf numFmtId="0" fontId="3" fillId="2" borderId="10" xfId="0" applyFont="1" applyFill="1" applyBorder="1"/>
    <xf numFmtId="0" fontId="3" fillId="2" borderId="11" xfId="0" applyFont="1" applyFill="1" applyBorder="1"/>
    <xf numFmtId="0" fontId="3" fillId="0" borderId="13" xfId="0" applyFont="1" applyBorder="1"/>
    <xf numFmtId="0" fontId="3" fillId="0" borderId="14" xfId="0" applyFont="1" applyBorder="1"/>
    <xf numFmtId="0" fontId="4" fillId="0" borderId="9" xfId="0" applyFont="1" applyBorder="1"/>
    <xf numFmtId="0" fontId="4" fillId="0" borderId="13" xfId="0" applyFont="1" applyBorder="1" applyAlignment="1">
      <alignment horizontal="center"/>
    </xf>
    <xf numFmtId="0" fontId="3" fillId="2" borderId="13" xfId="0" applyFont="1" applyFill="1" applyBorder="1"/>
    <xf numFmtId="2" fontId="3" fillId="9" borderId="2" xfId="0" applyNumberFormat="1" applyFont="1" applyFill="1" applyBorder="1" applyAlignment="1">
      <alignment horizontal="center"/>
    </xf>
    <xf numFmtId="2" fontId="3" fillId="0" borderId="2" xfId="0" applyNumberFormat="1" applyFont="1" applyBorder="1" applyAlignment="1">
      <alignment horizontal="center"/>
    </xf>
    <xf numFmtId="2" fontId="3" fillId="2" borderId="12" xfId="0" applyNumberFormat="1" applyFont="1" applyFill="1" applyBorder="1" applyAlignment="1">
      <alignment horizontal="center"/>
    </xf>
    <xf numFmtId="4" fontId="5" fillId="9" borderId="6" xfId="0" applyNumberFormat="1" applyFont="1" applyFill="1" applyBorder="1" applyAlignment="1">
      <alignment horizontal="center"/>
    </xf>
    <xf numFmtId="0" fontId="6" fillId="9" borderId="2" xfId="0" applyFont="1" applyFill="1" applyBorder="1" applyAlignment="1">
      <alignment horizontal="center"/>
    </xf>
    <xf numFmtId="2" fontId="3" fillId="0" borderId="5" xfId="0" applyNumberFormat="1" applyFont="1" applyBorder="1" applyAlignment="1">
      <alignment horizontal="center"/>
    </xf>
    <xf numFmtId="0" fontId="12" fillId="2" borderId="15" xfId="0" applyFont="1" applyFill="1" applyBorder="1"/>
    <xf numFmtId="4" fontId="5" fillId="3" borderId="15" xfId="0" applyNumberFormat="1" applyFont="1" applyFill="1" applyBorder="1" applyAlignment="1">
      <alignment horizontal="center"/>
    </xf>
    <xf numFmtId="4" fontId="5" fillId="5" borderId="15" xfId="0" applyNumberFormat="1" applyFont="1" applyFill="1" applyBorder="1" applyAlignment="1">
      <alignment horizontal="center"/>
    </xf>
    <xf numFmtId="0" fontId="13" fillId="2" borderId="15" xfId="0" applyFont="1" applyFill="1" applyBorder="1"/>
    <xf numFmtId="4" fontId="5" fillId="4" borderId="15" xfId="0" applyNumberFormat="1" applyFont="1" applyFill="1" applyBorder="1" applyAlignment="1">
      <alignment horizontal="center"/>
    </xf>
    <xf numFmtId="0" fontId="13" fillId="0" borderId="15" xfId="0" applyFont="1" applyBorder="1"/>
    <xf numFmtId="0" fontId="3" fillId="0" borderId="15" xfId="0" applyFont="1" applyBorder="1"/>
    <xf numFmtId="4" fontId="5" fillId="8" borderId="15" xfId="0" applyNumberFormat="1" applyFont="1" applyFill="1" applyBorder="1" applyAlignment="1">
      <alignment horizontal="center"/>
    </xf>
    <xf numFmtId="4" fontId="5" fillId="9" borderId="15" xfId="0" applyNumberFormat="1" applyFont="1" applyFill="1" applyBorder="1" applyAlignment="1">
      <alignment horizontal="center"/>
    </xf>
    <xf numFmtId="2" fontId="6" fillId="8" borderId="2" xfId="0" applyNumberFormat="1" applyFont="1" applyFill="1" applyBorder="1" applyAlignment="1">
      <alignment horizontal="center"/>
    </xf>
    <xf numFmtId="4" fontId="5" fillId="4" borderId="2" xfId="0" applyNumberFormat="1" applyFont="1" applyFill="1" applyBorder="1" applyAlignment="1">
      <alignment horizontal="center"/>
    </xf>
    <xf numFmtId="0" fontId="11" fillId="0" borderId="0" xfId="0" applyFont="1" applyAlignment="1">
      <alignment horizontal="center"/>
    </xf>
    <xf numFmtId="0" fontId="13" fillId="9" borderId="0" xfId="0" applyFont="1" applyFill="1" applyAlignment="1">
      <alignment horizontal="center"/>
    </xf>
    <xf numFmtId="0" fontId="13" fillId="8" borderId="0" xfId="0" applyFont="1" applyFill="1" applyAlignment="1">
      <alignment horizontal="center"/>
    </xf>
    <xf numFmtId="0" fontId="13" fillId="4" borderId="0" xfId="0" applyFont="1" applyFill="1" applyAlignment="1">
      <alignment horizontal="center"/>
    </xf>
    <xf numFmtId="0" fontId="9" fillId="4" borderId="0" xfId="0" applyFont="1" applyFill="1" applyAlignment="1">
      <alignment horizontal="left" wrapText="1"/>
    </xf>
    <xf numFmtId="0" fontId="12" fillId="3" borderId="0" xfId="0" applyFont="1" applyFill="1" applyAlignment="1">
      <alignment horizontal="center"/>
    </xf>
    <xf numFmtId="0" fontId="12" fillId="6" borderId="0" xfId="0" applyFont="1" applyFill="1" applyAlignment="1">
      <alignment horizontal="center"/>
    </xf>
    <xf numFmtId="0" fontId="5" fillId="0" borderId="2" xfId="0" applyFont="1" applyBorder="1" applyAlignment="1">
      <alignment horizontal="left"/>
    </xf>
    <xf numFmtId="0" fontId="4" fillId="0" borderId="2" xfId="0" applyFont="1" applyBorder="1" applyAlignment="1">
      <alignment horizontal="center"/>
    </xf>
    <xf numFmtId="0" fontId="4" fillId="0" borderId="2" xfId="0" applyFont="1" applyBorder="1" applyAlignment="1">
      <alignment horizontal="center" vertical="center" wrapText="1"/>
    </xf>
    <xf numFmtId="0" fontId="6" fillId="0" borderId="0" xfId="0" applyFont="1" applyAlignment="1">
      <alignment horizontal="center"/>
    </xf>
  </cellXfs>
  <cellStyles count="1">
    <cellStyle name="Standard" xfId="0" builtinId="0"/>
  </cellStyles>
  <dxfs count="0"/>
  <tableStyles count="0" defaultTableStyle="TableStyleMedium2" defaultPivotStyle="PivotStyleLight16"/>
  <colors>
    <mruColors>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441615</xdr:colOff>
      <xdr:row>10</xdr:row>
      <xdr:rowOff>77932</xdr:rowOff>
    </xdr:from>
    <xdr:to>
      <xdr:col>7</xdr:col>
      <xdr:colOff>753342</xdr:colOff>
      <xdr:row>17</xdr:row>
      <xdr:rowOff>69273</xdr:rowOff>
    </xdr:to>
    <xdr:sp macro="" textlink="">
      <xdr:nvSpPr>
        <xdr:cNvPr id="2" name="Pfeil: nach unten 1">
          <a:extLst>
            <a:ext uri="{FF2B5EF4-FFF2-40B4-BE49-F238E27FC236}">
              <a16:creationId xmlns:a16="http://schemas.microsoft.com/office/drawing/2014/main" id="{7728784F-C7C0-D064-DCB5-19C1065C7F75}"/>
            </a:ext>
          </a:extLst>
        </xdr:cNvPr>
        <xdr:cNvSpPr/>
      </xdr:nvSpPr>
      <xdr:spPr>
        <a:xfrm>
          <a:off x="10390910" y="3169227"/>
          <a:ext cx="311727" cy="1827069"/>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D5B7-EFDC-4D81-8FB1-80AFAE436F96}">
  <dimension ref="A1:K45"/>
  <sheetViews>
    <sheetView tabSelected="1" topLeftCell="A13" zoomScale="110" zoomScaleNormal="110" workbookViewId="0">
      <selection activeCell="D23" sqref="D23"/>
    </sheetView>
  </sheetViews>
  <sheetFormatPr baseColWidth="10" defaultRowHeight="18.75" x14ac:dyDescent="0.3"/>
  <cols>
    <col min="1" max="1" width="6" style="1" customWidth="1"/>
    <col min="2" max="2" width="35.7109375" style="1" customWidth="1"/>
    <col min="3" max="3" width="20.5703125" style="1" customWidth="1"/>
    <col min="4" max="4" width="21.42578125" style="1" customWidth="1"/>
    <col min="5" max="6" width="23.42578125" style="1" customWidth="1"/>
    <col min="7" max="7" width="18.85546875" style="1" customWidth="1"/>
    <col min="8" max="8" width="16.5703125" style="1" customWidth="1"/>
    <col min="9" max="9" width="15.7109375" style="1" customWidth="1"/>
    <col min="10" max="16384" width="11.42578125" style="1"/>
  </cols>
  <sheetData>
    <row r="1" spans="2:11" ht="5.25" customHeight="1" x14ac:dyDescent="0.3"/>
    <row r="2" spans="2:11" ht="28.5" x14ac:dyDescent="0.45">
      <c r="B2" s="5" t="s">
        <v>26</v>
      </c>
    </row>
    <row r="3" spans="2:11" x14ac:dyDescent="0.3">
      <c r="B3" s="31" t="s">
        <v>36</v>
      </c>
      <c r="C3" s="4"/>
      <c r="D3" s="4"/>
    </row>
    <row r="4" spans="2:11" x14ac:dyDescent="0.3">
      <c r="B4" s="28"/>
      <c r="C4" s="4"/>
      <c r="D4" s="4"/>
    </row>
    <row r="5" spans="2:11" x14ac:dyDescent="0.3">
      <c r="B5" s="26" t="s">
        <v>25</v>
      </c>
      <c r="C5" s="4"/>
      <c r="D5" s="4"/>
    </row>
    <row r="6" spans="2:11" ht="70.5" customHeight="1" x14ac:dyDescent="0.3">
      <c r="B6" s="70" t="s">
        <v>10</v>
      </c>
      <c r="C6" s="70"/>
      <c r="D6" s="70"/>
      <c r="E6" s="70"/>
      <c r="F6" s="70"/>
      <c r="G6" s="70"/>
    </row>
    <row r="7" spans="2:11" s="7" customFormat="1" ht="21" customHeight="1" x14ac:dyDescent="0.3">
      <c r="B7" s="8" t="s">
        <v>11</v>
      </c>
      <c r="C7" s="8"/>
      <c r="D7" s="8"/>
      <c r="E7" s="8"/>
      <c r="F7" s="8"/>
      <c r="G7" s="8"/>
      <c r="I7" s="48"/>
      <c r="J7" s="48"/>
      <c r="K7" s="48"/>
    </row>
    <row r="8" spans="2:11" ht="19.5" thickBot="1" x14ac:dyDescent="0.35">
      <c r="G8" s="45"/>
      <c r="H8" s="66" t="s">
        <v>37</v>
      </c>
    </row>
    <row r="9" spans="2:11" ht="21.75" thickBot="1" x14ac:dyDescent="0.4">
      <c r="B9" s="24"/>
      <c r="C9" s="2"/>
      <c r="D9" s="2"/>
      <c r="E9" s="2"/>
      <c r="F9" s="2"/>
      <c r="G9" s="29" t="s">
        <v>0</v>
      </c>
      <c r="H9" s="32"/>
      <c r="I9" s="30" t="s">
        <v>1</v>
      </c>
    </row>
    <row r="10" spans="2:11" x14ac:dyDescent="0.3">
      <c r="C10" s="2"/>
      <c r="D10" s="2"/>
      <c r="E10" s="2"/>
      <c r="F10" s="2"/>
      <c r="G10" s="2"/>
      <c r="H10" s="46"/>
      <c r="I10" s="47"/>
    </row>
    <row r="11" spans="2:11" ht="19.5" thickBot="1" x14ac:dyDescent="0.35">
      <c r="B11" s="2"/>
      <c r="C11" s="2"/>
      <c r="D11" s="2"/>
      <c r="E11" s="2"/>
      <c r="F11" s="2"/>
      <c r="G11" s="2"/>
      <c r="H11" s="46"/>
      <c r="I11" s="2"/>
    </row>
    <row r="12" spans="2:11" ht="20.25" thickTop="1" thickBot="1" x14ac:dyDescent="0.35">
      <c r="B12" s="73" t="s">
        <v>16</v>
      </c>
      <c r="C12" s="73"/>
      <c r="D12" s="73"/>
      <c r="E12" s="73"/>
      <c r="F12" s="73"/>
      <c r="G12" s="2"/>
      <c r="H12" s="2"/>
      <c r="I12" s="2"/>
    </row>
    <row r="13" spans="2:11" ht="22.5" thickTop="1" thickBot="1" x14ac:dyDescent="0.4">
      <c r="B13" s="73" t="s">
        <v>2</v>
      </c>
      <c r="C13" s="74" t="s">
        <v>8</v>
      </c>
      <c r="D13" s="74"/>
      <c r="E13" s="74"/>
      <c r="F13" s="75" t="s">
        <v>3</v>
      </c>
      <c r="G13" s="2"/>
      <c r="H13" s="24"/>
      <c r="I13" s="2"/>
    </row>
    <row r="14" spans="2:11" ht="20.25" thickTop="1" thickBot="1" x14ac:dyDescent="0.35">
      <c r="B14" s="73"/>
      <c r="C14" s="19" t="s">
        <v>4</v>
      </c>
      <c r="D14" s="19" t="s">
        <v>5</v>
      </c>
      <c r="E14" s="19" t="s">
        <v>6</v>
      </c>
      <c r="F14" s="75"/>
      <c r="G14" s="2"/>
      <c r="H14" s="2"/>
      <c r="I14" s="2"/>
    </row>
    <row r="15" spans="2:11" ht="20.25" thickTop="1" thickBot="1" x14ac:dyDescent="0.35">
      <c r="B15" s="13" t="s">
        <v>7</v>
      </c>
      <c r="C15" s="14">
        <f>8.6-0.4</f>
        <v>8.1999999999999993</v>
      </c>
      <c r="D15" s="14">
        <f>7.5-0.4</f>
        <v>7.1</v>
      </c>
      <c r="E15" s="14">
        <f>6.2-0.4</f>
        <v>5.8</v>
      </c>
      <c r="F15" s="14">
        <f>7-0.4</f>
        <v>6.6</v>
      </c>
      <c r="G15" s="3"/>
    </row>
    <row r="16" spans="2:11" ht="20.25" thickTop="1" thickBot="1" x14ac:dyDescent="0.35">
      <c r="B16" s="15" t="s">
        <v>9</v>
      </c>
      <c r="C16" s="14">
        <f>8.6*0.99-0.4</f>
        <v>8.113999999999999</v>
      </c>
      <c r="D16" s="14">
        <f>7.5*0.99-0.4</f>
        <v>7.0249999999999995</v>
      </c>
      <c r="E16" s="14">
        <f>6.2*0.99-0.4</f>
        <v>5.7379999999999995</v>
      </c>
      <c r="F16" s="14">
        <f>7*0.99-0.4</f>
        <v>6.5299999999999994</v>
      </c>
      <c r="G16" s="3"/>
    </row>
    <row r="17" spans="1:9" ht="20.25" thickTop="1" thickBot="1" x14ac:dyDescent="0.35">
      <c r="B17" s="33" t="s">
        <v>20</v>
      </c>
      <c r="C17" s="14">
        <f>8.6*0.99^2-0.4</f>
        <v>8.0288599999999999</v>
      </c>
      <c r="D17" s="14">
        <f>7.5*0.99^2-0.4</f>
        <v>6.9507499999999993</v>
      </c>
      <c r="E17" s="14">
        <f>6.2*0.99^2-0.4</f>
        <v>5.6766199999999998</v>
      </c>
      <c r="F17" s="14">
        <f>7*0.99^2-0.4</f>
        <v>6.4606999999999992</v>
      </c>
      <c r="G17" s="3"/>
    </row>
    <row r="18" spans="1:9" ht="20.25" thickTop="1" thickBot="1" x14ac:dyDescent="0.35">
      <c r="B18" s="40" t="s">
        <v>27</v>
      </c>
      <c r="C18" s="14">
        <f>8.6*0.99^3-0.4</f>
        <v>7.9445713999999992</v>
      </c>
      <c r="D18" s="14">
        <f>7.5*0.99^3-0.4</f>
        <v>6.8772424999999986</v>
      </c>
      <c r="E18" s="14">
        <f>6.2*0.99^3-0.4</f>
        <v>5.6158537999999991</v>
      </c>
      <c r="F18" s="14">
        <f>7*0.99^3-0.4</f>
        <v>6.3920929999999991</v>
      </c>
      <c r="G18" s="3"/>
    </row>
    <row r="19" spans="1:9" ht="20.25" thickTop="1" thickBot="1" x14ac:dyDescent="0.35">
      <c r="A19" s="38"/>
      <c r="B19" s="39" t="s">
        <v>30</v>
      </c>
      <c r="C19" s="14">
        <f>8.6*0.99^4-0.4</f>
        <v>7.8611256859999994</v>
      </c>
      <c r="D19" s="14">
        <f>7.5*0.99^4-0.4</f>
        <v>6.8044700749999993</v>
      </c>
      <c r="E19" s="14">
        <f>6.2*0.99^4-0.4</f>
        <v>5.5556952619999995</v>
      </c>
      <c r="F19" s="14">
        <f>7*0.99^4-0.4</f>
        <v>6.3241720699999995</v>
      </c>
      <c r="G19" s="76" t="s">
        <v>35</v>
      </c>
      <c r="H19" s="76"/>
      <c r="I19" s="76"/>
    </row>
    <row r="20" spans="1:9" ht="20.25" thickTop="1" thickBot="1" x14ac:dyDescent="0.35">
      <c r="B20" s="37"/>
      <c r="C20" s="54"/>
      <c r="D20" s="54"/>
      <c r="E20" s="10"/>
      <c r="F20" s="10"/>
    </row>
    <row r="21" spans="1:9" ht="19.5" thickBot="1" x14ac:dyDescent="0.35">
      <c r="C21" s="6"/>
      <c r="D21" s="6"/>
      <c r="E21" s="6"/>
      <c r="F21" s="55" t="s">
        <v>32</v>
      </c>
      <c r="G21" s="55"/>
      <c r="H21" s="56" t="str">
        <f>IF($H$9="","",ROUND(IF($H$9&gt;10,IF($H$9&gt;40,(10*C15+30*D15+($H$9-40)*E15)/$H$9/100,(10*C15+($H$9-10)*D15)/$H$9/100),C15/100),4)*100)</f>
        <v/>
      </c>
      <c r="I21" s="9" t="s">
        <v>14</v>
      </c>
    </row>
    <row r="22" spans="1:9" ht="19.5" thickBot="1" x14ac:dyDescent="0.35">
      <c r="C22" s="2"/>
      <c r="D22" s="2"/>
      <c r="F22" s="55" t="s">
        <v>22</v>
      </c>
      <c r="G22" s="55"/>
      <c r="H22" s="57" t="str">
        <f>IF($H$9="","",ROUND(IF($H$9&gt;10,IF($H$9&gt;40,(10*C16+30*D16+($H$9-40)*E16)/$H$9/100,(10*C16+($H$9-10)*D16)/$H$9/100),C16/100),4)*100)</f>
        <v/>
      </c>
      <c r="I22" s="9" t="s">
        <v>14</v>
      </c>
    </row>
    <row r="23" spans="1:9" ht="19.5" thickBot="1" x14ac:dyDescent="0.35">
      <c r="C23" s="2"/>
      <c r="D23" s="2"/>
      <c r="F23" s="58" t="s">
        <v>23</v>
      </c>
      <c r="G23" s="58"/>
      <c r="H23" s="59" t="str">
        <f>IF($H$9="","",ROUND(IF($H$9&gt;10,IF($H$9&gt;40,(10*C17+30*D17+($H$9-40)*E17)/$H$9/100,(10*C17+($H$9-10)*D17)/$H$9/100),C17/100),4)*100)</f>
        <v/>
      </c>
      <c r="I23" s="9" t="s">
        <v>14</v>
      </c>
    </row>
    <row r="24" spans="1:9" ht="19.5" thickBot="1" x14ac:dyDescent="0.35">
      <c r="F24" s="60" t="s">
        <v>28</v>
      </c>
      <c r="G24" s="61"/>
      <c r="H24" s="62" t="str">
        <f>IF($H$9="","",ROUND(IF($H$9&gt;10,IF($H$9&gt;40,(10*C18+30*D18+($H$9-40)*E18)/$H$9/100,(10*C18+($H$9-10)*D18)/$H$9/100),C18/100),4)*100)</f>
        <v/>
      </c>
      <c r="I24" s="9" t="s">
        <v>14</v>
      </c>
    </row>
    <row r="25" spans="1:9" ht="19.5" thickBot="1" x14ac:dyDescent="0.35">
      <c r="F25" s="60" t="s">
        <v>31</v>
      </c>
      <c r="G25" s="61"/>
      <c r="H25" s="63" t="str">
        <f>IF($H$9="","",ROUND(IF($H$9&gt;10,IF($H$9&gt;40,(10*C19+30*D19+($H$9-40)*E19)/$H$9/100,(10*C19+($H$9-10)*D19)/$H$9/100),C19/100),4)*100)</f>
        <v/>
      </c>
      <c r="I25" s="9" t="s">
        <v>14</v>
      </c>
    </row>
    <row r="26" spans="1:9" ht="19.5" thickBot="1" x14ac:dyDescent="0.35"/>
    <row r="27" spans="1:9" ht="20.25" thickTop="1" thickBot="1" x14ac:dyDescent="0.35">
      <c r="B27" s="22" t="s">
        <v>15</v>
      </c>
      <c r="C27" s="11"/>
      <c r="D27" s="22"/>
      <c r="E27" s="22"/>
      <c r="G27" s="2"/>
      <c r="H27" s="27" t="s">
        <v>24</v>
      </c>
      <c r="I27" s="9"/>
    </row>
    <row r="28" spans="1:9" ht="24.75" customHeight="1" thickTop="1" thickBot="1" x14ac:dyDescent="0.35">
      <c r="B28" s="23" t="s">
        <v>2</v>
      </c>
      <c r="C28" s="19" t="s">
        <v>4</v>
      </c>
      <c r="D28" s="19" t="s">
        <v>5</v>
      </c>
      <c r="E28" s="19" t="s">
        <v>6</v>
      </c>
      <c r="I28" s="9"/>
    </row>
    <row r="29" spans="1:9" ht="20.25" thickTop="1" thickBot="1" x14ac:dyDescent="0.35">
      <c r="B29" s="13" t="s">
        <v>7</v>
      </c>
      <c r="C29" s="14">
        <v>4.8</v>
      </c>
      <c r="D29" s="14">
        <v>3.8</v>
      </c>
      <c r="E29" s="14">
        <v>5.0999999999999996</v>
      </c>
      <c r="G29" s="3"/>
      <c r="H29" s="17" t="str">
        <f>IF($H$9="","",ROUND(IF($H$9&gt;10,IF($H$9&gt;40,IF($H$9&gt;100,IF($H$9&gt;400,401,101),(10*C29+30*D29+($H$9-40)*E29))/$H$9/100,(10*C29+($H$9-10)*D29)/$H$9/100),C29/100),4)*100)</f>
        <v/>
      </c>
      <c r="I29" s="9" t="s">
        <v>14</v>
      </c>
    </row>
    <row r="30" spans="1:9" ht="20.25" thickTop="1" thickBot="1" x14ac:dyDescent="0.35">
      <c r="B30" s="15" t="s">
        <v>9</v>
      </c>
      <c r="C30" s="14">
        <v>4.76</v>
      </c>
      <c r="D30" s="14">
        <f t="shared" ref="D30:E30" si="0">D29*99/100</f>
        <v>3.762</v>
      </c>
      <c r="E30" s="14">
        <f t="shared" si="0"/>
        <v>5.0489999999999995</v>
      </c>
      <c r="G30" s="3"/>
      <c r="H30" s="18" t="str">
        <f>IF($H$9="","",ROUND(IF($H$9&gt;10,IF($H$9&gt;40,IF($H$9&gt;100,IF($H$9&gt;400,401,101),(10*C30+30*D30+($H$9-40)*E30))/$H$9/100,(10*C30+($H$9-10)*D30)/$H$9/100),C30/100),4)*100)</f>
        <v/>
      </c>
      <c r="I30" s="9" t="s">
        <v>14</v>
      </c>
    </row>
    <row r="31" spans="1:9" ht="20.25" thickTop="1" thickBot="1" x14ac:dyDescent="0.35">
      <c r="B31" s="16" t="s">
        <v>20</v>
      </c>
      <c r="C31" s="50">
        <f>13.13-0.4-C17</f>
        <v>4.7011400000000005</v>
      </c>
      <c r="D31" s="12">
        <f>10.68-6.95</f>
        <v>3.7299999999999995</v>
      </c>
      <c r="E31" s="12">
        <f>12.16-7.16</f>
        <v>5</v>
      </c>
      <c r="H31" s="65" t="str">
        <f>IF($H$9="","",ROUND(IF($H$9&gt;10,IF($H$9&gt;40,IF($H$9&gt;100,IF($H$9&gt;400,401,101),(10*C31+30*D31+($H$9-40)*E31))/$H$9/100,(10*C31+($H$9-10)*D31)/$H$9/100),C31/100),4)*100)</f>
        <v/>
      </c>
      <c r="I31" s="9" t="s">
        <v>14</v>
      </c>
    </row>
    <row r="32" spans="1:9" ht="20.25" thickTop="1" thickBot="1" x14ac:dyDescent="0.35">
      <c r="B32" s="35" t="s">
        <v>27</v>
      </c>
      <c r="C32" s="34">
        <f>12.6-7.94</f>
        <v>4.6599999999999993</v>
      </c>
      <c r="D32" s="34">
        <f>10.56-6.88</f>
        <v>3.6800000000000006</v>
      </c>
      <c r="E32" s="12">
        <f>12.03-7.09</f>
        <v>4.9399999999999995</v>
      </c>
      <c r="H32" s="36" t="str">
        <f>IF($H$9="","",ROUND(IF($H$9&gt;10,IF($H$9&gt;40,IF($H$9&gt;100,IF($H$9&gt;400,401,101),(10*C32+30*D32+($H$9-40)*E32))/$H$9/100,(10*C32+($H$9-10)*D32)/$H$9/100),C32/100),4)*100)</f>
        <v/>
      </c>
      <c r="I32" s="9" t="s">
        <v>14</v>
      </c>
    </row>
    <row r="33" spans="2:9" ht="20.25" thickTop="1" thickBot="1" x14ac:dyDescent="0.35">
      <c r="B33" s="41" t="s">
        <v>30</v>
      </c>
      <c r="C33" s="49">
        <f>12.47-C19</f>
        <v>4.6088743140000012</v>
      </c>
      <c r="D33" s="49">
        <f>10.45-D19</f>
        <v>3.6455299249999999</v>
      </c>
      <c r="E33" s="49">
        <f>E32*0.99</f>
        <v>4.8905999999999992</v>
      </c>
      <c r="G33" s="38"/>
      <c r="H33" s="52" t="str">
        <f>IF($H$9="","",ROUND(IF($H$9&gt;10,IF($H$9&gt;40,IF($H$9&gt;100,IF($H$9&gt;400,401,101),(10*C33+30*D33+($H$9-40)*E33))/$H$9/100,(10*C33+($H$9-10)*D33)/$H$9/100),C33/100),4)*100)</f>
        <v/>
      </c>
      <c r="I33" s="9" t="s">
        <v>14</v>
      </c>
    </row>
    <row r="34" spans="2:9" ht="19.5" thickTop="1" x14ac:dyDescent="0.3">
      <c r="B34" s="42"/>
      <c r="C34" s="51"/>
      <c r="D34" s="51"/>
      <c r="E34" s="51"/>
      <c r="F34" s="44"/>
      <c r="G34" s="44"/>
    </row>
    <row r="35" spans="2:9" x14ac:dyDescent="0.3">
      <c r="C35" s="10"/>
      <c r="D35" s="10"/>
      <c r="E35" s="10"/>
    </row>
    <row r="36" spans="2:9" x14ac:dyDescent="0.3">
      <c r="B36" s="43"/>
      <c r="H36" s="25" t="s">
        <v>34</v>
      </c>
    </row>
    <row r="37" spans="2:9" ht="19.5" thickBot="1" x14ac:dyDescent="0.35"/>
    <row r="38" spans="2:9" ht="20.25" thickTop="1" thickBot="1" x14ac:dyDescent="0.35">
      <c r="E38" s="71" t="s">
        <v>21</v>
      </c>
      <c r="F38" s="71"/>
      <c r="G38" s="71"/>
      <c r="H38" s="17" t="str">
        <f>IF($H$9="","",H21+H29)</f>
        <v/>
      </c>
      <c r="I38" s="9" t="s">
        <v>14</v>
      </c>
    </row>
    <row r="39" spans="2:9" ht="20.25" thickTop="1" thickBot="1" x14ac:dyDescent="0.35">
      <c r="E39" s="72" t="s">
        <v>18</v>
      </c>
      <c r="F39" s="72"/>
      <c r="G39" s="72"/>
      <c r="H39" s="20" t="str">
        <f>IF($H$9="","",H22+H30)</f>
        <v/>
      </c>
      <c r="I39" s="9" t="s">
        <v>14</v>
      </c>
    </row>
    <row r="40" spans="2:9" ht="20.25" thickTop="1" thickBot="1" x14ac:dyDescent="0.35">
      <c r="E40" s="69" t="s">
        <v>19</v>
      </c>
      <c r="F40" s="69"/>
      <c r="G40" s="69"/>
      <c r="H40" s="21" t="str">
        <f>IF($H$9="","",H23+H31)</f>
        <v/>
      </c>
      <c r="I40" s="9" t="s">
        <v>14</v>
      </c>
    </row>
    <row r="41" spans="2:9" ht="20.25" thickTop="1" thickBot="1" x14ac:dyDescent="0.35">
      <c r="E41" s="68" t="s">
        <v>29</v>
      </c>
      <c r="F41" s="68"/>
      <c r="G41" s="68"/>
      <c r="H41" s="64" t="str">
        <f>IF($H$9="","",H24+H32)</f>
        <v/>
      </c>
      <c r="I41" s="9" t="s">
        <v>14</v>
      </c>
    </row>
    <row r="42" spans="2:9" ht="20.25" thickTop="1" thickBot="1" x14ac:dyDescent="0.35">
      <c r="E42" s="67" t="s">
        <v>33</v>
      </c>
      <c r="F42" s="67"/>
      <c r="G42" s="67"/>
      <c r="H42" s="53" t="str">
        <f>IF($H$9="","",H25+H33)</f>
        <v/>
      </c>
      <c r="I42" s="10" t="s">
        <v>14</v>
      </c>
    </row>
    <row r="43" spans="2:9" ht="19.5" thickTop="1" x14ac:dyDescent="0.3">
      <c r="B43" s="2" t="s">
        <v>13</v>
      </c>
    </row>
    <row r="44" spans="2:9" x14ac:dyDescent="0.3">
      <c r="B44" s="2" t="s">
        <v>12</v>
      </c>
    </row>
    <row r="45" spans="2:9" x14ac:dyDescent="0.3">
      <c r="B45" s="2" t="s">
        <v>17</v>
      </c>
    </row>
  </sheetData>
  <mergeCells count="11">
    <mergeCell ref="E42:G42"/>
    <mergeCell ref="E41:G41"/>
    <mergeCell ref="E40:G40"/>
    <mergeCell ref="B6:G6"/>
    <mergeCell ref="E38:G38"/>
    <mergeCell ref="E39:G39"/>
    <mergeCell ref="B12:F12"/>
    <mergeCell ref="B13:B14"/>
    <mergeCell ref="C13:E13"/>
    <mergeCell ref="F13:F14"/>
    <mergeCell ref="G19:I19"/>
  </mergeCells>
  <phoneticPr fontId="17" type="noConversion"/>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Vergütung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 Jung</dc:creator>
  <cp:lastModifiedBy>Tobias Otto</cp:lastModifiedBy>
  <dcterms:created xsi:type="dcterms:W3CDTF">2022-09-20T07:31:06Z</dcterms:created>
  <dcterms:modified xsi:type="dcterms:W3CDTF">2025-07-31T10:55:08Z</dcterms:modified>
</cp:coreProperties>
</file>